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사용방법(GIST)" sheetId="7" r:id="rId1"/>
    <sheet name="1. 간접비 계산기(단위_천원)" sheetId="1" r:id="rId2"/>
    <sheet name="2. GIST 내부인건비(단위_원)" sheetId="6" r:id="rId3"/>
  </sheets>
  <definedNames>
    <definedName name="_xlnm.Print_Area" localSheetId="2">'2. GIST 내부인건비(단위_원)'!$A$1:$F$39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E15" i="6" l="1"/>
  <c r="E28" i="6" l="1"/>
  <c r="E13" i="1" l="1"/>
  <c r="D13" i="1" l="1"/>
  <c r="F13" i="1"/>
  <c r="G13" i="1"/>
  <c r="H12" i="1" l="1"/>
  <c r="D14" i="1"/>
  <c r="E14" i="1"/>
  <c r="F14" i="1"/>
  <c r="G14" i="1"/>
  <c r="C13" i="1" l="1"/>
  <c r="E30" i="6" l="1"/>
  <c r="E29" i="6" s="1"/>
  <c r="E39" i="6" s="1"/>
  <c r="C14" i="1"/>
  <c r="E13" i="6" s="1"/>
  <c r="H13" i="1"/>
  <c r="E6" i="1"/>
  <c r="D6" i="1"/>
  <c r="C11" i="1" s="1"/>
  <c r="D11" i="1"/>
  <c r="H14" i="1" l="1"/>
  <c r="C6" i="1"/>
  <c r="G11" i="1"/>
  <c r="F11" i="1"/>
  <c r="E11" i="1"/>
  <c r="E21" i="6" l="1"/>
  <c r="E22" i="6" s="1"/>
  <c r="E20" i="6" s="1"/>
  <c r="I12" i="1"/>
  <c r="E34" i="6" l="1"/>
  <c r="F39" i="6"/>
  <c r="E38" i="6"/>
  <c r="F38" i="6" s="1"/>
  <c r="I21" i="6"/>
</calcChain>
</file>

<file path=xl/sharedStrings.xml><?xml version="1.0" encoding="utf-8"?>
<sst xmlns="http://schemas.openxmlformats.org/spreadsheetml/2006/main" count="101" uniqueCount="95">
  <si>
    <t>1차년도</t>
    <phoneticPr fontId="2" type="noConversion"/>
  </si>
  <si>
    <t>2차년도</t>
    <phoneticPr fontId="2" type="noConversion"/>
  </si>
  <si>
    <t>3차년도</t>
    <phoneticPr fontId="2" type="noConversion"/>
  </si>
  <si>
    <t>4차년도</t>
    <phoneticPr fontId="2" type="noConversion"/>
  </si>
  <si>
    <t>5차년도</t>
    <phoneticPr fontId="2" type="noConversion"/>
  </si>
  <si>
    <t>구분</t>
    <phoneticPr fontId="2" type="noConversion"/>
  </si>
  <si>
    <t>연구비 총액(천원)</t>
    <phoneticPr fontId="2" type="noConversion"/>
  </si>
  <si>
    <t>설명</t>
    <phoneticPr fontId="2" type="noConversion"/>
  </si>
  <si>
    <t>연평균 직접비</t>
    <phoneticPr fontId="2" type="noConversion"/>
  </si>
  <si>
    <t>-</t>
    <phoneticPr fontId="2" type="noConversion"/>
  </si>
  <si>
    <t>간접비율(%)</t>
    <phoneticPr fontId="2" type="noConversion"/>
  </si>
  <si>
    <t>※ 노란색 셀에 과제 및 기관정보 입력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</si>
  <si>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(간접비율)</t>
    </r>
    <r>
      <rPr>
        <sz val="11"/>
        <color theme="1"/>
        <rFont val="맑은 고딕"/>
        <family val="2"/>
        <charset val="129"/>
        <scheme val="minor"/>
      </rPr>
      <t xml:space="preserve"> 기관별 간접비율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</si>
  <si>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(직접비)</t>
    </r>
    <r>
      <rPr>
        <sz val="11"/>
        <color theme="1"/>
        <rFont val="맑은 고딕"/>
        <family val="3"/>
        <charset val="129"/>
        <scheme val="minor"/>
      </rPr>
      <t xml:space="preserve">
두번째 시트(</t>
    </r>
    <r>
      <rPr>
        <b/>
        <sz val="11"/>
        <color theme="1"/>
        <rFont val="맑은 고딕"/>
        <family val="3"/>
        <charset val="129"/>
        <scheme val="minor"/>
      </rPr>
      <t>사업별, 분야별 신청가능 직접비</t>
    </r>
    <r>
      <rPr>
        <sz val="11"/>
        <color theme="1"/>
        <rFont val="맑은 고딕"/>
        <family val="3"/>
        <charset val="129"/>
        <scheme val="minor"/>
      </rPr>
      <t>)를 참고하여 입력</t>
    </r>
    <phoneticPr fontId="2" type="noConversion"/>
  </si>
  <si>
    <r>
      <t xml:space="preserve">(사업구분) </t>
    </r>
    <r>
      <rPr>
        <sz val="11"/>
        <color theme="1"/>
        <rFont val="맑은 고딕"/>
        <family val="3"/>
        <charset val="129"/>
        <scheme val="minor"/>
      </rPr>
      <t>접수하는 사업 선택</t>
    </r>
    <phoneticPr fontId="2" type="noConversion"/>
  </si>
  <si>
    <r>
      <t>간접비(천원)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※ 접수 시 입력하지 않음</t>
    </r>
    <phoneticPr fontId="2" type="noConversion"/>
  </si>
  <si>
    <r>
      <t xml:space="preserve">※ </t>
    </r>
    <r>
      <rPr>
        <b/>
        <sz val="11"/>
        <color theme="1"/>
        <rFont val="맑은 고딕"/>
        <family val="3"/>
        <charset val="129"/>
        <scheme val="minor"/>
      </rPr>
      <t>간접비는 선정 시 일괄 부여</t>
    </r>
    <r>
      <rPr>
        <sz val="11"/>
        <color theme="1"/>
        <rFont val="맑은 고딕"/>
        <family val="3"/>
        <charset val="129"/>
        <scheme val="minor"/>
      </rPr>
      <t xml:space="preserve"> 예정</t>
    </r>
    <phoneticPr fontId="2" type="noConversion"/>
  </si>
  <si>
    <r>
      <t xml:space="preserve">※ 신규과제 신청 시 </t>
    </r>
    <r>
      <rPr>
        <b/>
        <sz val="11"/>
        <color theme="1"/>
        <rFont val="맑은 고딕"/>
        <family val="3"/>
        <charset val="129"/>
        <scheme val="minor"/>
      </rPr>
      <t>직접비만 입력하여 신청</t>
    </r>
    <phoneticPr fontId="2" type="noConversion"/>
  </si>
  <si>
    <r>
      <t>사업구분</t>
    </r>
    <r>
      <rPr>
        <b/>
        <sz val="10"/>
        <color theme="1"/>
        <rFont val="맑은 고딕"/>
        <family val="3"/>
        <charset val="129"/>
        <scheme val="minor"/>
      </rPr>
      <t>(선택)</t>
    </r>
    <phoneticPr fontId="2" type="noConversion"/>
  </si>
  <si>
    <t>-</t>
    <phoneticPr fontId="2" type="noConversion"/>
  </si>
  <si>
    <t>연구개시일</t>
    <phoneticPr fontId="2" type="noConversion"/>
  </si>
  <si>
    <t>연구종료일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</si>
  <si>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실제 </t>
    </r>
    <r>
      <rPr>
        <sz val="11"/>
        <color theme="1"/>
        <rFont val="맑은 고딕"/>
        <family val="2"/>
        <charset val="129"/>
        <scheme val="minor"/>
      </rPr>
      <t>연구기간</t>
    </r>
    <phoneticPr fontId="2" type="noConversion"/>
  </si>
  <si>
    <r>
      <t>연구기간</t>
    </r>
    <r>
      <rPr>
        <b/>
        <sz val="11"/>
        <color theme="1"/>
        <rFont val="맑은 고딕"/>
        <family val="3"/>
        <charset val="129"/>
        <scheme val="minor"/>
      </rPr>
      <t>(선택)</t>
    </r>
    <phoneticPr fontId="2" type="noConversion"/>
  </si>
  <si>
    <r>
      <t>직접비</t>
    </r>
    <r>
      <rPr>
        <b/>
        <sz val="11"/>
        <rFont val="맑은 고딕"/>
        <family val="3"/>
        <charset val="129"/>
        <scheme val="minor"/>
      </rPr>
      <t>(천원)</t>
    </r>
    <phoneticPr fontId="2" type="noConversion"/>
  </si>
  <si>
    <t>연차별 연구기간</t>
    <phoneticPr fontId="2" type="noConversion"/>
  </si>
  <si>
    <t>사업별 간접비 조정비율(%)</t>
    <phoneticPr fontId="2" type="noConversion"/>
  </si>
  <si>
    <r>
      <rPr>
        <b/>
        <sz val="10"/>
        <color theme="1"/>
        <rFont val="맑은 고딕"/>
        <family val="3"/>
        <charset val="129"/>
        <scheme val="minor"/>
      </rPr>
      <t>(간접비- 리더연구, 중견연구, 우수신진연구, 세종과학펠로우십)</t>
    </r>
    <r>
      <rPr>
        <sz val="10"/>
        <color theme="1"/>
        <rFont val="맑은 고딕"/>
        <family val="3"/>
        <charset val="129"/>
        <scheme val="minor"/>
      </rPr>
      <t xml:space="preserve">
○ 직접비 5,000만원 이하 과제의 간접비 기준
  = 직접비×기관별 간접비율×50%
○ 직접비 5,000만원 초과 과제의 간접비 기준
  = (5,000만원×기관별 간접비율×50%)+(직접비의 5,000만원 초과분×기관별 간접비율)
</t>
    </r>
    <r>
      <rPr>
        <b/>
        <sz val="10"/>
        <color theme="1"/>
        <rFont val="맑은 고딕"/>
        <family val="3"/>
        <charset val="129"/>
        <scheme val="minor"/>
      </rPr>
      <t>(간접비-생애첫연구, 재도약연구)</t>
    </r>
    <r>
      <rPr>
        <sz val="10"/>
        <color theme="1"/>
        <rFont val="맑은 고딕"/>
        <family val="3"/>
        <charset val="129"/>
        <scheme val="minor"/>
      </rPr>
      <t xml:space="preserve">
○ 직접비×기관별 간접비율×16%
</t>
    </r>
    <r>
      <rPr>
        <b/>
        <sz val="10"/>
        <color theme="1"/>
        <rFont val="맑은 고딕"/>
        <family val="3"/>
        <charset val="129"/>
        <scheme val="minor"/>
      </rPr>
      <t>(간접비- 기본연구)</t>
    </r>
    <r>
      <rPr>
        <sz val="10"/>
        <color theme="1"/>
        <rFont val="맑은 고딕"/>
        <family val="3"/>
        <charset val="129"/>
        <scheme val="minor"/>
      </rPr>
      <t xml:space="preserve">
○ 직접비 5,000만원 이하 과제의 간접비 기준
  = 직접비×기관별 간접비율×70%
○ 직접비 5,000만원 초과 과제의 간접비 기준
  = (5,000만원×기관별 간접비율×70%)+(직접비의 5,000만원 초과분×기관별 간접비율)</t>
    </r>
    <phoneticPr fontId="2" type="noConversion"/>
  </si>
  <si>
    <t>1년</t>
  </si>
  <si>
    <r>
      <t>※</t>
    </r>
    <r>
      <rPr>
        <b/>
        <sz val="11"/>
        <color theme="1"/>
        <rFont val="맑은 고딕"/>
        <family val="3"/>
        <charset val="129"/>
        <scheme val="minor"/>
      </rPr>
      <t xml:space="preserve"> (리더연구, 기본연구) 1차년도는 </t>
    </r>
    <r>
      <rPr>
        <b/>
        <sz val="11"/>
        <color rgb="FFFF0000"/>
        <rFont val="맑은 고딕"/>
        <family val="3"/>
        <charset val="129"/>
        <scheme val="minor"/>
      </rPr>
      <t xml:space="preserve">9개월분 </t>
    </r>
    <r>
      <rPr>
        <b/>
        <sz val="11"/>
        <color theme="1"/>
        <rFont val="맑은 고딕"/>
        <family val="3"/>
        <charset val="129"/>
        <scheme val="minor"/>
      </rPr>
      <t>연구비</t>
    </r>
    <r>
      <rPr>
        <sz val="11"/>
        <color theme="1"/>
        <rFont val="맑은 고딕"/>
        <family val="3"/>
        <charset val="129"/>
        <scheme val="minor"/>
      </rPr>
      <t>만 입력(단년 과제는 12개월 입력)</t>
    </r>
    <phoneticPr fontId="2" type="noConversion"/>
  </si>
  <si>
    <t>계</t>
    <phoneticPr fontId="2" type="noConversion"/>
  </si>
  <si>
    <r>
      <t>(연구기간) * 리더연구</t>
    </r>
    <r>
      <rPr>
        <sz val="11"/>
        <color theme="1"/>
        <rFont val="맑은 고딕"/>
        <family val="3"/>
        <charset val="129"/>
        <scheme val="minor"/>
      </rPr>
      <t xml:space="preserve">: 분야별 별도 적용, </t>
    </r>
    <r>
      <rPr>
        <b/>
        <sz val="11"/>
        <color theme="1"/>
        <rFont val="맑은 고딕"/>
        <family val="3"/>
        <charset val="129"/>
        <scheme val="minor"/>
      </rPr>
      <t>중견연구:</t>
    </r>
    <r>
      <rPr>
        <sz val="11"/>
        <color theme="1"/>
        <rFont val="맑은 고딕"/>
        <family val="3"/>
        <charset val="129"/>
        <scheme val="minor"/>
      </rPr>
      <t xml:space="preserve"> 1~5년, </t>
    </r>
    <r>
      <rPr>
        <b/>
        <sz val="11"/>
        <color theme="1"/>
        <rFont val="맑은 고딕"/>
        <family val="3"/>
        <charset val="129"/>
        <scheme val="minor"/>
      </rPr>
      <t>우수신진연구</t>
    </r>
    <r>
      <rPr>
        <sz val="11"/>
        <color theme="1"/>
        <rFont val="맑은 고딕"/>
        <family val="3"/>
        <charset val="129"/>
        <scheme val="minor"/>
      </rPr>
      <t xml:space="preserve">: 1~5년, </t>
    </r>
    <r>
      <rPr>
        <b/>
        <sz val="11"/>
        <color theme="1"/>
        <rFont val="맑은 고딕"/>
        <family val="3"/>
        <charset val="129"/>
        <scheme val="minor"/>
      </rPr>
      <t>세종과학펠로우십</t>
    </r>
    <r>
      <rPr>
        <sz val="11"/>
        <color theme="1"/>
        <rFont val="맑은 고딕"/>
        <family val="3"/>
        <charset val="129"/>
        <scheme val="minor"/>
      </rPr>
      <t xml:space="preserve">: 5년 
                 </t>
    </r>
    <r>
      <rPr>
        <b/>
        <sz val="11"/>
        <color theme="1"/>
        <rFont val="맑은 고딕"/>
        <family val="3"/>
        <charset val="129"/>
        <scheme val="minor"/>
      </rPr>
      <t xml:space="preserve">생애첫연구: </t>
    </r>
    <r>
      <rPr>
        <sz val="11"/>
        <color theme="1"/>
        <rFont val="맑은 고딕"/>
        <family val="3"/>
        <charset val="129"/>
        <scheme val="minor"/>
      </rPr>
      <t xml:space="preserve">1~3년, </t>
    </r>
    <r>
      <rPr>
        <b/>
        <sz val="11"/>
        <color theme="1"/>
        <rFont val="맑은 고딕"/>
        <family val="3"/>
        <charset val="129"/>
        <scheme val="minor"/>
      </rPr>
      <t>기본연구</t>
    </r>
    <r>
      <rPr>
        <sz val="11"/>
        <color theme="1"/>
        <rFont val="맑은 고딕"/>
        <family val="3"/>
        <charset val="129"/>
        <scheme val="minor"/>
      </rPr>
      <t xml:space="preserve">:1~3년, </t>
    </r>
    <r>
      <rPr>
        <b/>
        <sz val="11"/>
        <color theme="1"/>
        <rFont val="맑은 고딕"/>
        <family val="3"/>
        <charset val="129"/>
        <scheme val="minor"/>
      </rPr>
      <t>재도약연구:</t>
    </r>
    <r>
      <rPr>
        <sz val="11"/>
        <color theme="1"/>
        <rFont val="맑은 고딕"/>
        <family val="3"/>
        <charset val="129"/>
        <scheme val="minor"/>
      </rPr>
      <t xml:space="preserve"> 1년 </t>
    </r>
    <r>
      <rPr>
        <b/>
        <sz val="11"/>
        <color theme="1"/>
        <rFont val="맑은 고딕"/>
        <family val="3"/>
        <charset val="129"/>
        <scheme val="minor"/>
      </rPr>
      <t xml:space="preserve">
               * 리더연구, 기본연구</t>
    </r>
    <r>
      <rPr>
        <sz val="11"/>
        <color theme="1"/>
        <rFont val="맑은 고딕"/>
        <family val="3"/>
        <charset val="129"/>
        <scheme val="minor"/>
      </rPr>
      <t>는 1차년도가 9개월 (단년과제는 12개월)</t>
    </r>
    <phoneticPr fontId="2" type="noConversion"/>
  </si>
  <si>
    <t>[ 연구과제 간접비 산출식 ]</t>
    <phoneticPr fontId="2" type="noConversion"/>
  </si>
  <si>
    <t>2022.12.21. 기준</t>
    <phoneticPr fontId="2" type="noConversion"/>
  </si>
  <si>
    <r>
      <t xml:space="preserve">&gt;&gt; 본 계산식은 과학기술정보통신부 과제 연구비 작성에 최적화되어 있으며, 
     </t>
    </r>
    <r>
      <rPr>
        <b/>
        <sz val="11"/>
        <color rgb="FF0000CC"/>
        <rFont val="맑은 고딕"/>
        <family val="3"/>
        <charset val="129"/>
        <scheme val="minor"/>
      </rPr>
      <t>간접비를 포함한 총 연구비를 기준</t>
    </r>
    <r>
      <rPr>
        <b/>
        <sz val="11"/>
        <rFont val="맑은 고딕"/>
        <family val="3"/>
        <charset val="129"/>
        <scheme val="minor"/>
      </rPr>
      <t>으로 작성하는 과제에 적합</t>
    </r>
    <r>
      <rPr>
        <sz val="11"/>
        <rFont val="맑은 고딕"/>
        <family val="3"/>
        <charset val="129"/>
        <scheme val="minor"/>
      </rPr>
      <t xml:space="preserve">하므로
     간접비 없이(별도 고지) </t>
    </r>
    <r>
      <rPr>
        <b/>
        <sz val="11"/>
        <color rgb="FFFF0000"/>
        <rFont val="맑은 고딕"/>
        <family val="3"/>
        <charset val="129"/>
        <scheme val="minor"/>
      </rPr>
      <t>직접비만으로 계획서를 작성하셔야 하는 분들은 함께 배포된
     "연구비작성_직접비(간접비제외).xlsx" 파일을 활용</t>
    </r>
    <r>
      <rPr>
        <sz val="11"/>
        <rFont val="맑은 고딕"/>
        <family val="3"/>
        <charset val="129"/>
        <scheme val="minor"/>
      </rPr>
      <t>하여 주시기 바랍니다.</t>
    </r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</si>
  <si>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&gt;&gt; 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하면 </t>
    </r>
    <r>
      <rPr>
        <b/>
        <sz val="11"/>
        <rFont val="맑은 고딕"/>
        <family val="3"/>
        <charset val="129"/>
        <scheme val="minor"/>
      </rPr>
      <t>간접비고시비율(과기부) 및 자체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 및 내부인건비 의무계상분이 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2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</si>
  <si>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한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하시기 바랍니다.</t>
    </r>
    <phoneticPr fontId="2" type="noConversion"/>
  </si>
  <si>
    <r>
      <t xml:space="preserve">&gt;&gt; 또한, </t>
    </r>
    <r>
      <rPr>
        <b/>
        <sz val="11"/>
        <rFont val="맑은 고딕"/>
        <family val="3"/>
        <charset val="129"/>
        <scheme val="minor"/>
      </rPr>
      <t>간접비율을 제한하는 특정 사업</t>
    </r>
    <r>
      <rPr>
        <sz val="11"/>
        <rFont val="맑은 고딕"/>
        <family val="3"/>
        <charset val="129"/>
        <scheme val="minor"/>
      </rPr>
      <t>의 경우에는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하늘색 음영셀의 간접비율을 수정 입력하여
     활</t>
    </r>
    <r>
      <rPr>
        <sz val="11"/>
        <rFont val="맑은 고딕"/>
        <family val="3"/>
        <charset val="129"/>
        <scheme val="minor"/>
      </rPr>
      <t xml:space="preserve">용할 수 있으나, </t>
    </r>
    <r>
      <rPr>
        <b/>
        <sz val="11"/>
        <rFont val="맑은 고딕"/>
        <family val="3"/>
        <charset val="129"/>
        <scheme val="minor"/>
      </rPr>
      <t>연구관리팀의 확인 요청 시 관련 근거자료를 제시</t>
    </r>
    <r>
      <rPr>
        <sz val="11"/>
        <rFont val="맑은 고딕"/>
        <family val="3"/>
        <charset val="129"/>
        <scheme val="minor"/>
      </rPr>
      <t>해 주셔야 합니다.</t>
    </r>
    <phoneticPr fontId="2" type="noConversion"/>
  </si>
  <si>
    <t>1. 기초자료</t>
    <phoneticPr fontId="2" type="noConversion"/>
  </si>
  <si>
    <t>구분</t>
    <phoneticPr fontId="2" type="noConversion"/>
  </si>
  <si>
    <t>금액</t>
    <phoneticPr fontId="2" type="noConversion"/>
  </si>
  <si>
    <t>적용비율</t>
    <phoneticPr fontId="2" type="noConversion"/>
  </si>
  <si>
    <t>총 사업비(현금)</t>
    <phoneticPr fontId="2" type="noConversion"/>
  </si>
  <si>
    <t>협동(위탁)연구개발비</t>
    <phoneticPr fontId="2" type="noConversion"/>
  </si>
  <si>
    <t>간접비고시비율(과기부)
※ '수정직접비(직접비 중 현물 부담액, 위탁연구개발비, 국제공동연구개발비, 연구개발부담비 제외)'의 23.08% 이하</t>
    <phoneticPr fontId="2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</si>
  <si>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 해당 간접비율로 수정 입력 가능</t>
    </r>
    <phoneticPr fontId="2" type="noConversion"/>
  </si>
  <si>
    <t>자체 간접비율
(총 사업비의 25% 이상)</t>
    <phoneticPr fontId="2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</si>
  <si>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
(연구진흥팀-7619, 2012.10.17)</t>
    </r>
    <phoneticPr fontId="2" type="noConversion"/>
  </si>
  <si>
    <t>2. 사업비 비목별 내역</t>
    <phoneticPr fontId="2" type="noConversion"/>
  </si>
  <si>
    <t>[ 참고: 내부인건비 참여율 계산 - 1인기준 ]</t>
    <phoneticPr fontId="2" type="noConversion"/>
  </si>
  <si>
    <t>현금</t>
    <phoneticPr fontId="2" type="noConversion"/>
  </si>
  <si>
    <t>비고</t>
    <phoneticPr fontId="2" type="noConversion"/>
  </si>
  <si>
    <t>직접비(인건비 포함)</t>
    <phoneticPr fontId="2" type="noConversion"/>
  </si>
  <si>
    <t>내부인건비</t>
    <phoneticPr fontId="2" type="noConversion"/>
  </si>
  <si>
    <t>원 간접비로 인정</t>
    <phoneticPr fontId="2" type="noConversion"/>
  </si>
  <si>
    <t>외부인건비</t>
    <phoneticPr fontId="2" type="noConversion"/>
  </si>
  <si>
    <t>학생인건비</t>
    <phoneticPr fontId="2" type="noConversion"/>
  </si>
  <si>
    <t>연구시설.장비 및 재료비</t>
    <phoneticPr fontId="2" type="noConversion"/>
  </si>
  <si>
    <t>연구활동비</t>
    <phoneticPr fontId="2" type="noConversion"/>
  </si>
  <si>
    <t>연구과제추진비</t>
    <phoneticPr fontId="2" type="noConversion"/>
  </si>
  <si>
    <t>연구수당</t>
    <phoneticPr fontId="2" type="noConversion"/>
  </si>
  <si>
    <t>간접비</t>
    <phoneticPr fontId="2" type="noConversion"/>
  </si>
  <si>
    <t xml:space="preserve"> * 미지급참여율 필요시: "과제 실질참여율 - 지급참여율"로 산정</t>
    <phoneticPr fontId="2" type="noConversion"/>
  </si>
  <si>
    <t>연구
지원비</t>
    <phoneticPr fontId="2" type="noConversion"/>
  </si>
  <si>
    <t>기관 공통지원경비(O/H)</t>
    <phoneticPr fontId="2" type="noConversion"/>
  </si>
  <si>
    <t>연구실 안전관리비(O/H)</t>
    <phoneticPr fontId="2" type="noConversion"/>
  </si>
  <si>
    <t>성과활용
지원비</t>
    <phoneticPr fontId="2" type="noConversion"/>
  </si>
  <si>
    <t>과학문화활동비(O/H)</t>
    <phoneticPr fontId="2" type="noConversion"/>
  </si>
  <si>
    <t>원 간접비로 인정되지 않으며, 해당 금액만큼 내부인건비(지급) 증액됨.</t>
    <phoneticPr fontId="2" type="noConversion"/>
  </si>
  <si>
    <t>지식재산권출원.등록비(O/H)</t>
    <phoneticPr fontId="2" type="noConversion"/>
  </si>
  <si>
    <t>총 사업비</t>
    <phoneticPr fontId="2" type="noConversion"/>
  </si>
  <si>
    <t>3. 간접비율 계산결과(확인)</t>
    <phoneticPr fontId="2" type="noConversion"/>
  </si>
  <si>
    <t>비율(결과)</t>
    <phoneticPr fontId="2" type="noConversion"/>
  </si>
  <si>
    <t>원 기준 간접비(율)</t>
    <phoneticPr fontId="2" type="noConversion"/>
  </si>
  <si>
    <t>과기부 고시 기관 간접비(율)</t>
    <phoneticPr fontId="2" type="noConversion"/>
  </si>
  <si>
    <t>&lt;정부고시 GIST 간접비율&gt;</t>
    <phoneticPr fontId="2" type="noConversion"/>
  </si>
  <si>
    <t>2022.12.21. 고시</t>
    <phoneticPr fontId="2" type="noConversion"/>
  </si>
  <si>
    <t>2022.01.01. 고시</t>
    <phoneticPr fontId="2" type="noConversion"/>
  </si>
  <si>
    <t>2019.12.31. 고시</t>
    <phoneticPr fontId="2" type="noConversion"/>
  </si>
  <si>
    <t>직접비의 27.81% 이하</t>
    <phoneticPr fontId="2" type="noConversion"/>
  </si>
  <si>
    <t>직접비의 26.32% 이하</t>
    <phoneticPr fontId="2" type="noConversion"/>
  </si>
  <si>
    <t>직접비의 23.08% 이하</t>
    <phoneticPr fontId="2" type="noConversion"/>
  </si>
  <si>
    <t>&lt;본 엑셀파일 활용방법&gt;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</si>
  <si>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1. &lt;간접비 계산기&gt; 시트</t>
    </r>
    <r>
      <rPr>
        <b/>
        <sz val="11"/>
        <color theme="1"/>
        <rFont val="맑은 고딕"/>
        <family val="3"/>
        <charset val="129"/>
        <scheme val="minor"/>
      </rPr>
      <t xml:space="preserve"> : '노랑색 셀' 입력 시, 'C13셀'에 '정부고시 간접비 금액' 이 산출됨</t>
    </r>
    <phoneticPr fontId="2" type="noConversion"/>
  </si>
  <si>
    <t>* 단, '비정규 인사' 는 내부인건비를 기관에서 흡수하지 않고, 수행부서를 통해 직접 급여 지급발의</t>
    <phoneticPr fontId="2" type="noConversion"/>
  </si>
  <si>
    <t>※ '안전관리비' 계상 기준: '총 인건비 ('미지급' 포함 / '근접지원인력' 제외)' 의 1% 이상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</si>
  <si>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2. &lt;GIST 내부인건비(O/H)&gt; 시트</t>
    </r>
    <r>
      <rPr>
        <b/>
        <sz val="11"/>
        <color theme="1"/>
        <rFont val="맑은 고딕"/>
        <family val="3"/>
        <charset val="129"/>
        <scheme val="minor"/>
      </rPr>
      <t xml:space="preserve"> : 'E21 셀' 에 자동으로 'GIST 내부인건비(기관흡수분)' 가 산출됨 ("내부인건비 현금")</t>
    </r>
    <phoneticPr fontId="2" type="noConversion"/>
  </si>
  <si>
    <t>기본연구</t>
  </si>
  <si>
    <t>월 기준급여</t>
    <phoneticPr fontId="2" type="noConversion"/>
  </si>
  <si>
    <t>과제 참여 개월 수</t>
    <phoneticPr fontId="2" type="noConversion"/>
  </si>
  <si>
    <t>현금계상율(지급참여율)</t>
    <phoneticPr fontId="2" type="noConversion"/>
  </si>
  <si>
    <r>
      <t xml:space="preserve">  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phoneticPr fontId="2" type="noConversion"/>
  </si>
  <si>
    <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전임연구원이 없는 과제의 </t>
    </r>
    <r>
      <rPr>
        <b/>
        <sz val="11"/>
        <color theme="1"/>
        <rFont val="맑은 고딕"/>
        <family val="3"/>
        <charset val="129"/>
        <scheme val="minor"/>
      </rPr>
      <t>연구책임자가 비전임인 경우</t>
    </r>
    <r>
      <rPr>
        <sz val="11"/>
        <color theme="1"/>
        <rFont val="맑은 고딕"/>
        <family val="2"/>
        <charset val="129"/>
        <scheme val="minor"/>
      </rPr>
      <t>, "간접비" 산출금액만 적용하면 되며, 내부인건비 등은 자율적으로 계상하실 수 있습니다.</t>
    </r>
    <phoneticPr fontId="2" type="noConversion"/>
  </si>
  <si>
    <t xml:space="preserve"> * 교직원 월 기준급여: 매해 4월경 변경 (학부,연구소 행정실에 문의)       * 학생(23.03.01.이후): 박사 월 300만원, 석사 월 220만원, 학사 월 130만원</t>
    <phoneticPr fontId="2" type="noConversion"/>
  </si>
  <si>
    <t>※ IRIS 에서 '산출금액 연봉금액' : 월 기준급여 X 참여개월수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</si>
</sst>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#"/>
    <numFmt numFmtId="177" formatCode="_(* #,##0.00_);_(* \(#,##0.00\);_(* &quot;-&quot;??_);_(@_)"/>
    <numFmt numFmtId="178" formatCode="0.0"/>
    <numFmt numFmtId="179" formatCode="#,##0_ "/>
    <numFmt numFmtId="180" formatCode="0.0%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CC"/>
      <name val="함초롬바탕"/>
      <family val="1"/>
      <charset val="129"/>
    </font>
    <font>
      <sz val="11"/>
      <name val="맑은 고딕"/>
      <family val="2"/>
      <charset val="129"/>
      <scheme val="minor"/>
    </font>
    <font>
      <sz val="11"/>
      <color rgb="FFFF0000"/>
      <name val="함초롬바탕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0000FF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/>
    <xf numFmtId="0" fontId="14" fillId="0" borderId="0"/>
  </cellStyleXfs>
  <cellXfs count="190">
    <xf numFmtId="0" fontId="0" fillId="0" borderId="0" xfId="0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0" fontId="0" fillId="2" borderId="4" xfId="0" applyNumberFormat="1" applyFill="1" applyBorder="1" applyProtection="1">
      <alignment vertical="center"/>
      <protection locked="0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14" fontId="0" fillId="4" borderId="10" xfId="0" applyNumberForma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178" fontId="0" fillId="4" borderId="19" xfId="0" applyNumberForma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176" fontId="6" fillId="4" borderId="1" xfId="0" applyNumberFormat="1" applyFont="1" applyFill="1" applyBorder="1" applyAlignment="1" applyProtection="1">
      <alignment horizontal="center" vertical="center"/>
      <protection hidden="1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41" fontId="0" fillId="4" borderId="17" xfId="1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176" fontId="0" fillId="4" borderId="19" xfId="0" applyNumberFormat="1" applyFill="1" applyBorder="1" applyAlignment="1" applyProtection="1">
      <alignment horizontal="center" vertical="center" shrinkToFit="1"/>
      <protection hidden="1"/>
    </xf>
    <xf numFmtId="176" fontId="0" fillId="4" borderId="20" xfId="0" applyNumberFormat="1" applyFill="1" applyBorder="1" applyAlignment="1" applyProtection="1">
      <alignment horizontal="center" vertical="center" shrinkToFit="1"/>
      <protection hidden="1"/>
    </xf>
    <xf numFmtId="10" fontId="0" fillId="6" borderId="4" xfId="0" applyNumberFormat="1" applyFill="1" applyBorder="1" applyProtection="1">
      <alignment vertical="center"/>
      <protection locked="0"/>
    </xf>
    <xf numFmtId="176" fontId="0" fillId="4" borderId="2" xfId="0" applyNumberFormat="1" applyFill="1" applyBorder="1" applyAlignment="1" applyProtection="1">
      <alignment horizontal="center" vertical="center"/>
      <protection locked="0"/>
    </xf>
    <xf numFmtId="176" fontId="0" fillId="4" borderId="2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7" borderId="29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horizontal="left" vertical="center" wrapText="1"/>
      <protection locked="0"/>
    </xf>
    <xf numFmtId="0" fontId="10" fillId="7" borderId="30" xfId="0" applyFont="1" applyFill="1" applyBorder="1" applyAlignment="1" applyProtection="1">
      <alignment horizontal="left" vertical="center" wrapText="1"/>
      <protection locked="0"/>
    </xf>
    <xf numFmtId="0" fontId="10" fillId="7" borderId="29" xfId="0" applyFont="1" applyFill="1" applyBorder="1" applyAlignment="1" applyProtection="1">
      <alignment horizontal="left" vertical="center"/>
      <protection locked="0"/>
    </xf>
    <xf numFmtId="0" fontId="10" fillId="7" borderId="0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Border="1" applyAlignment="1" applyProtection="1">
      <alignment horizontal="left" vertical="center"/>
      <protection locked="0"/>
    </xf>
    <xf numFmtId="179" fontId="10" fillId="7" borderId="0" xfId="0" applyNumberFormat="1" applyFont="1" applyFill="1" applyBorder="1" applyAlignment="1" applyProtection="1">
      <alignment horizontal="left" vertical="center"/>
      <protection locked="0"/>
    </xf>
    <xf numFmtId="179" fontId="10" fillId="7" borderId="3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9" fontId="0" fillId="0" borderId="0" xfId="0" applyNumberFormat="1" applyProtection="1">
      <alignment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15" fillId="0" borderId="0" xfId="4" applyFont="1" applyAlignment="1" applyProtection="1">
      <alignment vertical="center"/>
      <protection locked="0"/>
    </xf>
    <xf numFmtId="179" fontId="3" fillId="8" borderId="6" xfId="0" applyNumberFormat="1" applyFont="1" applyFill="1" applyBorder="1" applyAlignment="1" applyProtection="1">
      <alignment horizontal="center" vertical="center"/>
      <protection locked="0"/>
    </xf>
    <xf numFmtId="10" fontId="3" fillId="8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179" fontId="3" fillId="2" borderId="1" xfId="0" applyNumberFormat="1" applyFont="1" applyFill="1" applyBorder="1" applyAlignment="1" applyProtection="1">
      <alignment vertical="center"/>
      <protection locked="0"/>
    </xf>
    <xf numFmtId="10" fontId="16" fillId="0" borderId="17" xfId="0" applyNumberFormat="1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vertical="center"/>
      <protection locked="0"/>
    </xf>
    <xf numFmtId="10" fontId="18" fillId="0" borderId="17" xfId="0" applyNumberFormat="1" applyFont="1" applyBorder="1" applyAlignment="1" applyProtection="1">
      <alignment horizontal="center" vertical="center" wrapText="1"/>
      <protection locked="0"/>
    </xf>
    <xf numFmtId="10" fontId="10" fillId="7" borderId="1" xfId="0" applyNumberFormat="1" applyFont="1" applyFill="1" applyBorder="1" applyAlignment="1" applyProtection="1">
      <alignment horizontal="right" vertical="center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alignment vertical="center"/>
      <protection locked="0"/>
    </xf>
    <xf numFmtId="10" fontId="10" fillId="7" borderId="20" xfId="0" applyNumberFormat="1" applyFont="1" applyFill="1" applyBorder="1" applyAlignment="1" applyProtection="1">
      <alignment horizontal="right"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8" borderId="6" xfId="0" applyFont="1" applyFill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 applyProtection="1">
      <alignment horizontal="center" vertical="center"/>
      <protection locked="0"/>
    </xf>
    <xf numFmtId="10" fontId="0" fillId="0" borderId="0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79" fontId="0" fillId="2" borderId="7" xfId="0" applyNumberFormat="1" applyFill="1" applyBorder="1" applyAlignment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179" fontId="11" fillId="0" borderId="1" xfId="0" applyNumberFormat="1" applyFont="1" applyBorder="1" applyProtection="1">
      <alignment vertical="center"/>
    </xf>
    <xf numFmtId="0" fontId="19" fillId="0" borderId="17" xfId="0" applyFont="1" applyBorder="1" applyProtection="1">
      <alignment vertical="center"/>
      <protection locked="0"/>
    </xf>
    <xf numFmtId="179" fontId="0" fillId="0" borderId="8" xfId="0" applyNumberFormat="1" applyBorder="1" applyAlignment="1" applyProtection="1">
      <alignment vertical="center"/>
      <protection locked="0"/>
    </xf>
    <xf numFmtId="179" fontId="0" fillId="2" borderId="17" xfId="0" applyNumberFormat="1" applyFill="1" applyBorder="1" applyAlignment="1" applyProtection="1">
      <alignment vertical="center"/>
      <protection locked="0"/>
    </xf>
    <xf numFmtId="41" fontId="0" fillId="0" borderId="0" xfId="1" applyFo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180" fontId="13" fillId="0" borderId="19" xfId="0" applyNumberFormat="1" applyFont="1" applyBorder="1" applyAlignment="1" applyProtection="1">
      <alignment vertical="center"/>
    </xf>
    <xf numFmtId="0" fontId="24" fillId="0" borderId="2" xfId="0" applyFont="1" applyBorder="1" applyProtection="1">
      <alignment vertical="center"/>
      <protection locked="0"/>
    </xf>
    <xf numFmtId="0" fontId="24" fillId="0" borderId="10" xfId="0" applyFont="1" applyBorder="1" applyProtection="1">
      <alignment vertical="center"/>
      <protection locked="0"/>
    </xf>
    <xf numFmtId="10" fontId="0" fillId="0" borderId="0" xfId="0" applyNumberFormat="1" applyBorder="1" applyAlignment="1" applyProtection="1">
      <alignment horizontal="center" vertical="center"/>
      <protection locked="0"/>
    </xf>
    <xf numFmtId="179" fontId="24" fillId="0" borderId="1" xfId="0" applyNumberFormat="1" applyFont="1" applyFill="1" applyBorder="1" applyProtection="1">
      <alignment vertical="center"/>
    </xf>
    <xf numFmtId="0" fontId="25" fillId="0" borderId="17" xfId="0" applyFont="1" applyBorder="1" applyProtection="1">
      <alignment vertical="center"/>
      <protection locked="0"/>
    </xf>
    <xf numFmtId="0" fontId="13" fillId="9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 shrinkToFit="1"/>
      <protection locked="0"/>
    </xf>
    <xf numFmtId="179" fontId="10" fillId="2" borderId="1" xfId="0" applyNumberFormat="1" applyFont="1" applyFill="1" applyBorder="1" applyAlignment="1" applyProtection="1">
      <alignment vertical="center"/>
      <protection locked="0"/>
    </xf>
    <xf numFmtId="179" fontId="11" fillId="0" borderId="20" xfId="0" applyNumberFormat="1" applyFont="1" applyBorder="1" applyProtection="1">
      <alignment vertical="center"/>
    </xf>
    <xf numFmtId="0" fontId="19" fillId="0" borderId="19" xfId="0" applyFont="1" applyBorder="1" applyProtection="1">
      <alignment vertical="center"/>
      <protection locked="0"/>
    </xf>
    <xf numFmtId="0" fontId="28" fillId="0" borderId="0" xfId="0" applyFont="1" applyBorder="1" applyProtection="1">
      <alignment vertical="center"/>
      <protection locked="0"/>
    </xf>
    <xf numFmtId="179" fontId="11" fillId="0" borderId="1" xfId="0" applyNumberFormat="1" applyFont="1" applyBorder="1" applyAlignment="1" applyProtection="1">
      <alignment vertical="center"/>
    </xf>
    <xf numFmtId="10" fontId="11" fillId="0" borderId="17" xfId="0" applyNumberFormat="1" applyFont="1" applyBorder="1" applyAlignment="1" applyProtection="1">
      <alignment horizontal="center" vertical="center"/>
    </xf>
    <xf numFmtId="41" fontId="0" fillId="0" borderId="0" xfId="0" applyNumberFormat="1" applyFill="1" applyProtection="1">
      <alignment vertical="center"/>
      <protection locked="0"/>
    </xf>
    <xf numFmtId="179" fontId="11" fillId="0" borderId="20" xfId="0" applyNumberFormat="1" applyFont="1" applyBorder="1" applyAlignment="1" applyProtection="1">
      <alignment vertical="center"/>
    </xf>
    <xf numFmtId="10" fontId="11" fillId="0" borderId="19" xfId="0" applyNumberFormat="1" applyFont="1" applyBorder="1" applyAlignment="1" applyProtection="1">
      <alignment horizontal="center" vertical="center"/>
    </xf>
    <xf numFmtId="179" fontId="0" fillId="0" borderId="0" xfId="0" applyNumberFormat="1" applyAlignment="1" applyProtection="1">
      <alignment vertical="center"/>
      <protection locked="0"/>
    </xf>
    <xf numFmtId="179" fontId="11" fillId="0" borderId="40" xfId="0" applyNumberFormat="1" applyFont="1" applyBorder="1" applyProtection="1">
      <alignment vertical="center"/>
    </xf>
    <xf numFmtId="0" fontId="13" fillId="10" borderId="2" xfId="0" applyFont="1" applyFill="1" applyBorder="1" applyProtection="1">
      <alignment vertical="center"/>
      <protection locked="0"/>
    </xf>
    <xf numFmtId="0" fontId="13" fillId="10" borderId="9" xfId="0" applyFont="1" applyFill="1" applyBorder="1" applyProtection="1">
      <alignment vertical="center"/>
      <protection locked="0"/>
    </xf>
    <xf numFmtId="0" fontId="23" fillId="10" borderId="48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1" fillId="0" borderId="0" xfId="0" applyFont="1">
      <alignment vertical="center"/>
    </xf>
    <xf numFmtId="179" fontId="32" fillId="10" borderId="47" xfId="0" applyNumberFormat="1" applyFont="1" applyFill="1" applyBorder="1" applyProtection="1">
      <alignment vertical="center"/>
    </xf>
    <xf numFmtId="0" fontId="33" fillId="0" borderId="0" xfId="0" applyFont="1">
      <alignment vertical="center"/>
    </xf>
    <xf numFmtId="0" fontId="9" fillId="0" borderId="0" xfId="0" applyFont="1">
      <alignment vertical="center"/>
    </xf>
    <xf numFmtId="0" fontId="34" fillId="0" borderId="0" xfId="0" applyFont="1" applyProtection="1">
      <alignment vertical="center"/>
      <protection locked="0"/>
    </xf>
    <xf numFmtId="0" fontId="30" fillId="5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left" vertical="center" wrapText="1"/>
      <protection hidden="1"/>
    </xf>
    <xf numFmtId="0" fontId="3" fillId="4" borderId="12" xfId="0" applyFont="1" applyFill="1" applyBorder="1" applyAlignment="1" applyProtection="1">
      <alignment horizontal="left" vertical="center" wrapText="1"/>
      <protection hidden="1"/>
    </xf>
    <xf numFmtId="0" fontId="3" fillId="4" borderId="13" xfId="0" applyFont="1" applyFill="1" applyBorder="1" applyAlignment="1" applyProtection="1">
      <alignment horizontal="left" vertical="center" wrapText="1"/>
      <protection hidden="1"/>
    </xf>
    <xf numFmtId="0" fontId="6" fillId="4" borderId="11" xfId="0" applyFont="1" applyFill="1" applyBorder="1" applyAlignment="1" applyProtection="1">
      <alignment horizontal="left" vertical="center" wrapText="1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6" fillId="4" borderId="13" xfId="0" applyFont="1" applyFill="1" applyBorder="1" applyAlignment="1" applyProtection="1">
      <alignment horizontal="left" vertical="center"/>
      <protection hidden="1"/>
    </xf>
    <xf numFmtId="0" fontId="6" fillId="4" borderId="14" xfId="0" applyFont="1" applyFill="1" applyBorder="1" applyAlignment="1" applyProtection="1">
      <alignment horizontal="left" vertical="center"/>
      <protection hidden="1"/>
    </xf>
    <xf numFmtId="0" fontId="6" fillId="4" borderId="15" xfId="0" applyFont="1" applyFill="1" applyBorder="1" applyAlignment="1" applyProtection="1">
      <alignment horizontal="left" vertical="center"/>
      <protection hidden="1"/>
    </xf>
    <xf numFmtId="0" fontId="6" fillId="4" borderId="16" xfId="0" applyFont="1" applyFill="1" applyBorder="1" applyAlignment="1" applyProtection="1">
      <alignment horizontal="left" vertical="center"/>
      <protection hidden="1"/>
    </xf>
    <xf numFmtId="0" fontId="4" fillId="4" borderId="1" xfId="0" applyFont="1" applyFill="1" applyBorder="1" applyAlignment="1" applyProtection="1">
      <alignment horizontal="left" vertical="center" wrapText="1"/>
      <protection hidden="1"/>
    </xf>
    <xf numFmtId="0" fontId="0" fillId="3" borderId="22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0" fillId="7" borderId="26" xfId="0" applyFont="1" applyFill="1" applyBorder="1" applyAlignment="1" applyProtection="1">
      <alignment horizontal="left" wrapText="1"/>
      <protection locked="0"/>
    </xf>
    <xf numFmtId="0" fontId="10" fillId="7" borderId="27" xfId="0" applyFont="1" applyFill="1" applyBorder="1" applyAlignment="1" applyProtection="1">
      <alignment horizontal="left" wrapText="1"/>
      <protection locked="0"/>
    </xf>
    <xf numFmtId="0" fontId="10" fillId="7" borderId="28" xfId="0" applyFont="1" applyFill="1" applyBorder="1" applyAlignment="1" applyProtection="1">
      <alignment horizontal="left" wrapText="1"/>
      <protection locked="0"/>
    </xf>
    <xf numFmtId="0" fontId="10" fillId="7" borderId="29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horizontal="left" vertical="center" wrapText="1"/>
      <protection locked="0"/>
    </xf>
    <xf numFmtId="0" fontId="10" fillId="7" borderId="30" xfId="0" applyFont="1" applyFill="1" applyBorder="1" applyAlignment="1" applyProtection="1">
      <alignment horizontal="left" vertical="center" wrapText="1"/>
      <protection locked="0"/>
    </xf>
    <xf numFmtId="0" fontId="10" fillId="7" borderId="31" xfId="0" applyFont="1" applyFill="1" applyBorder="1" applyAlignment="1" applyProtection="1">
      <alignment horizontal="left" vertical="top" wrapText="1"/>
      <protection locked="0"/>
    </xf>
    <xf numFmtId="0" fontId="10" fillId="7" borderId="32" xfId="0" applyFont="1" applyFill="1" applyBorder="1" applyAlignment="1" applyProtection="1">
      <alignment horizontal="left" vertical="top" wrapText="1"/>
      <protection locked="0"/>
    </xf>
    <xf numFmtId="0" fontId="10" fillId="7" borderId="33" xfId="0" applyFont="1" applyFill="1" applyBorder="1" applyAlignment="1" applyProtection="1">
      <alignment horizontal="left" vertical="top" wrapText="1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10" fillId="8" borderId="36" xfId="0" applyFont="1" applyFill="1" applyBorder="1" applyAlignment="1" applyProtection="1">
      <alignment horizontal="center" vertical="center"/>
      <protection locked="0"/>
    </xf>
    <xf numFmtId="0" fontId="10" fillId="8" borderId="37" xfId="0" applyFont="1" applyFill="1" applyBorder="1" applyAlignment="1" applyProtection="1">
      <alignment horizontal="center" vertical="center"/>
      <protection locked="0"/>
    </xf>
    <xf numFmtId="0" fontId="10" fillId="8" borderId="34" xfId="0" applyFont="1" applyFill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179" fontId="24" fillId="0" borderId="42" xfId="0" applyNumberFormat="1" applyFont="1" applyBorder="1" applyAlignment="1" applyProtection="1">
      <alignment horizontal="right" vertical="center"/>
    </xf>
    <xf numFmtId="179" fontId="24" fillId="0" borderId="23" xfId="0" applyNumberFormat="1" applyFont="1" applyBorder="1" applyAlignment="1" applyProtection="1">
      <alignment horizontal="right" vertical="center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1" fillId="8" borderId="34" xfId="0" applyFont="1" applyFill="1" applyBorder="1" applyAlignment="1" applyProtection="1">
      <alignment horizontal="center" vertical="center"/>
      <protection locked="0"/>
    </xf>
    <xf numFmtId="0" fontId="11" fillId="8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3" fillId="9" borderId="40" xfId="0" applyFont="1" applyFill="1" applyBorder="1" applyAlignment="1" applyProtection="1">
      <alignment horizontal="center" vertical="center" wrapText="1"/>
      <protection locked="0"/>
    </xf>
    <xf numFmtId="0" fontId="13" fillId="9" borderId="23" xfId="0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right" vertical="center"/>
    </xf>
    <xf numFmtId="179" fontId="13" fillId="9" borderId="23" xfId="0" applyNumberFormat="1" applyFont="1" applyFill="1" applyBorder="1" applyAlignment="1" applyProtection="1">
      <alignment horizontal="right" vertical="center"/>
    </xf>
    <xf numFmtId="0" fontId="23" fillId="9" borderId="41" xfId="0" applyFont="1" applyFill="1" applyBorder="1" applyAlignment="1" applyProtection="1">
      <alignment horizontal="center" vertical="center"/>
      <protection locked="0"/>
    </xf>
    <xf numFmtId="0" fontId="23" fillId="9" borderId="25" xfId="0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</cellXfs>
  <cellStyles count="5">
    <cellStyle name="쉼표 [0]" xfId="1" builtinId="6"/>
    <cellStyle name="쉼표 [0] 2" xfId="3"/>
    <cellStyle name="표준" xfId="0" builtinId="0"/>
    <cellStyle name="표준 2" xfId="2"/>
    <cellStyle name="표준 2 2" xfId="4"/>
  </cellStyles>
  <dxfs count="3"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333375</xdr:rowOff>
    </xdr:from>
    <xdr:to>
      <xdr:col>4</xdr:col>
      <xdr:colOff>647015</xdr:colOff>
      <xdr:row>33</xdr:row>
      <xdr:rowOff>75449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33575"/>
          <a:ext cx="5476190" cy="600952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</xdr:col>
      <xdr:colOff>1714499</xdr:colOff>
      <xdr:row>4</xdr:row>
      <xdr:rowOff>209550</xdr:rowOff>
    </xdr:from>
    <xdr:to>
      <xdr:col>2</xdr:col>
      <xdr:colOff>695324</xdr:colOff>
      <xdr:row>8</xdr:row>
      <xdr:rowOff>159258</xdr:rowOff>
    </xdr:to>
    <xdr:sp macro="" textlink="">
      <xdr:nvSpPr>
        <xdr:cNvPr id="3" name="아래쪽 화살표 2"/>
        <xdr:cNvSpPr/>
      </xdr:nvSpPr>
      <xdr:spPr>
        <a:xfrm>
          <a:off x="2400299" y="1809750"/>
          <a:ext cx="962025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b="1">
              <a:solidFill>
                <a:srgbClr val="FFFF00"/>
              </a:solidFill>
            </a:rPr>
            <a:t>유의</a:t>
          </a:r>
          <a:endParaRPr lang="en-US" altLang="ko-KR" sz="1100" b="1">
            <a:solidFill>
              <a:srgbClr val="FFFF00"/>
            </a:solidFill>
          </a:endParaRPr>
        </a:p>
        <a:p>
          <a:pPr algn="l"/>
          <a:r>
            <a:rPr lang="ko-KR" altLang="en-US" sz="1100" b="1">
              <a:solidFill>
                <a:srgbClr val="FFFF00"/>
              </a:solidFill>
            </a:rPr>
            <a:t>사항</a:t>
          </a:r>
          <a:endParaRPr lang="en-US" altLang="ko-KR" sz="11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0C6A63-99C7-477D-BDF2-8105642E83BE}"/>
            </a:ext>
          </a:extLst>
        </xdr:cNvPr>
        <xdr:cNvSpPr txBox="1"/>
      </xdr:nvSpPr>
      <xdr:spPr>
        <a:xfrm>
          <a:off x="2724150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H7"/>
  <sheetViews>
    <sheetView tabSelected="1" workbookViewId="0">
      <selection activeCell="E4" sqref="E4"/>
    </sheetView>
  </sheetViews>
  <sheetFormatPr defaultRowHeight="16.5" x14ac:dyDescent="0.3"/>
  <cols>
    <col min="2" max="2" width="26" bestFit="1" customWidth="1"/>
    <col min="3" max="3" width="21" customWidth="1"/>
    <col min="7" max="7" width="4.75" customWidth="1"/>
  </cols>
  <sheetData>
    <row r="1" spans="2:8" ht="31.5" customHeight="1" x14ac:dyDescent="0.3">
      <c r="B1" s="115" t="s">
        <v>75</v>
      </c>
      <c r="C1" s="115"/>
      <c r="G1" s="110" t="s">
        <v>82</v>
      </c>
    </row>
    <row r="2" spans="2:8" ht="31.5" customHeight="1" x14ac:dyDescent="0.3">
      <c r="B2" s="108" t="s">
        <v>78</v>
      </c>
      <c r="C2" s="108" t="s">
        <v>79</v>
      </c>
      <c r="G2" s="109" t="s">
        <v>83</v>
      </c>
    </row>
    <row r="3" spans="2:8" ht="31.5" customHeight="1" x14ac:dyDescent="0.3">
      <c r="B3" s="108" t="s">
        <v>77</v>
      </c>
      <c r="C3" s="108" t="s">
        <v>80</v>
      </c>
      <c r="G3" s="109" t="s">
        <v>86</v>
      </c>
    </row>
    <row r="4" spans="2:8" ht="31.5" customHeight="1" x14ac:dyDescent="0.3">
      <c r="B4" s="108" t="s">
        <v>76</v>
      </c>
      <c r="C4" s="108" t="s">
        <v>81</v>
      </c>
      <c r="H4" s="112" t="s">
        <v>84</v>
      </c>
    </row>
    <row r="5" spans="2:8" ht="31.5" customHeight="1" x14ac:dyDescent="0.3"/>
    <row r="6" spans="2:8" x14ac:dyDescent="0.3">
      <c r="G6" s="113" t="s">
        <v>85</v>
      </c>
    </row>
    <row r="7" spans="2:8" x14ac:dyDescent="0.3">
      <c r="G7" s="113"/>
    </row>
  </sheetData>
  <mergeCells count="1">
    <mergeCell ref="B1:C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0"/>
  <sheetViews>
    <sheetView zoomScale="85" zoomScaleNormal="85" workbookViewId="0">
      <selection activeCell="E14" sqref="E14"/>
    </sheetView>
  </sheetViews>
  <sheetFormatPr defaultRowHeight="16.5" x14ac:dyDescent="0.3"/>
  <cols>
    <col min="1" max="1" width="9" style="4"/>
    <col min="2" max="2" width="22.25" style="4" customWidth="1"/>
    <col min="3" max="9" width="17.25" style="4" customWidth="1"/>
    <col min="10" max="10" width="2.375" style="4" customWidth="1"/>
    <col min="11" max="14" width="9" style="4"/>
    <col min="15" max="15" width="50.75" style="4" customWidth="1"/>
    <col min="16" max="16384" width="9" style="4"/>
  </cols>
  <sheetData>
    <row r="2" spans="2:15" ht="17.25" thickBot="1" x14ac:dyDescent="0.35">
      <c r="B2" s="8" t="s">
        <v>11</v>
      </c>
      <c r="K2" s="116" t="s">
        <v>7</v>
      </c>
      <c r="L2" s="117"/>
      <c r="M2" s="117"/>
      <c r="N2" s="117"/>
      <c r="O2" s="118"/>
    </row>
    <row r="3" spans="2:15" ht="17.25" thickBot="1" x14ac:dyDescent="0.35">
      <c r="B3" s="7" t="s">
        <v>18</v>
      </c>
      <c r="C3" s="1" t="s">
        <v>87</v>
      </c>
      <c r="K3" s="135" t="s">
        <v>14</v>
      </c>
      <c r="L3" s="134"/>
      <c r="M3" s="134"/>
      <c r="N3" s="134"/>
      <c r="O3" s="134"/>
    </row>
    <row r="4" spans="2:15" ht="17.25" thickBot="1" x14ac:dyDescent="0.35"/>
    <row r="5" spans="2:15" ht="26.25" customHeight="1" x14ac:dyDescent="0.3">
      <c r="B5" s="6" t="s">
        <v>23</v>
      </c>
      <c r="C5" s="18" t="s">
        <v>28</v>
      </c>
      <c r="D5" s="16" t="s">
        <v>20</v>
      </c>
      <c r="E5" s="14" t="s">
        <v>21</v>
      </c>
      <c r="K5" s="122" t="s">
        <v>31</v>
      </c>
      <c r="L5" s="123"/>
      <c r="M5" s="123"/>
      <c r="N5" s="123"/>
      <c r="O5" s="124"/>
    </row>
    <row r="6" spans="2:15" ht="26.25" customHeight="1" thickBot="1" x14ac:dyDescent="0.35">
      <c r="B6" s="20" t="s">
        <v>22</v>
      </c>
      <c r="C6" s="21" t="str">
        <f>(DATEDIF(D6,E6,"m")+1)/12&amp;"년"&amp;"("&amp;DATEDIF(D6,E6,"m")+1&amp;"개월)"</f>
        <v>1년(12개월)</v>
      </c>
      <c r="D6" s="17" t="str">
        <f>IF(OR($C$3="기본연구",$C$3="리더연구"),"2022-06-01","2022-03-01")</f>
        <v>2022-06-01</v>
      </c>
      <c r="E6" s="15" t="str">
        <f>IF(AND(C3="기본연구",C5="1년"),"2023-05-31",IF(C5="1년","2023-02-28",IF(C5="2년","2024-02-29",IF(C5="3년","2025-02-28",IF(C5="4년","2026-02-28","2027-02-28")))))</f>
        <v>2023-05-31</v>
      </c>
      <c r="K6" s="125"/>
      <c r="L6" s="126"/>
      <c r="M6" s="126"/>
      <c r="N6" s="126"/>
      <c r="O6" s="127"/>
    </row>
    <row r="7" spans="2:15" ht="17.25" thickBot="1" x14ac:dyDescent="0.35"/>
    <row r="8" spans="2:15" ht="17.25" thickBot="1" x14ac:dyDescent="0.35">
      <c r="B8" s="7" t="s">
        <v>10</v>
      </c>
      <c r="C8" s="2">
        <v>0.23080000000000001</v>
      </c>
      <c r="K8" s="133" t="s">
        <v>12</v>
      </c>
      <c r="L8" s="134"/>
      <c r="M8" s="134"/>
      <c r="N8" s="134"/>
      <c r="O8" s="134"/>
    </row>
    <row r="9" spans="2:15" ht="17.25" thickBot="1" x14ac:dyDescent="0.35"/>
    <row r="10" spans="2:15" x14ac:dyDescent="0.3">
      <c r="B10" s="6" t="s">
        <v>5</v>
      </c>
      <c r="C10" s="10" t="s">
        <v>0</v>
      </c>
      <c r="D10" s="10" t="s">
        <v>1</v>
      </c>
      <c r="E10" s="10" t="s">
        <v>2</v>
      </c>
      <c r="F10" s="10" t="s">
        <v>3</v>
      </c>
      <c r="G10" s="10" t="s">
        <v>4</v>
      </c>
      <c r="H10" s="129" t="s">
        <v>30</v>
      </c>
      <c r="I10" s="131" t="s">
        <v>8</v>
      </c>
      <c r="K10" s="136" t="s">
        <v>9</v>
      </c>
      <c r="L10" s="137"/>
      <c r="M10" s="137"/>
      <c r="N10" s="137"/>
      <c r="O10" s="138"/>
    </row>
    <row r="11" spans="2:15" x14ac:dyDescent="0.3">
      <c r="B11" s="3" t="s">
        <v>25</v>
      </c>
      <c r="C11" s="15" t="str">
        <f>IF(C5="1년","12개월",IF(D6="2022-06-01","9개월","12개월"))</f>
        <v>12개월</v>
      </c>
      <c r="D11" s="15" t="str">
        <f>IF(LEFT($C5,1)&gt;=LEFT(D10,1),"12개월","-")</f>
        <v>-</v>
      </c>
      <c r="E11" s="15" t="str">
        <f t="shared" ref="E11:G11" si="0">IF(LEFT($C5,1)&gt;=LEFT(E10,1),"12개월","-")</f>
        <v>-</v>
      </c>
      <c r="F11" s="15" t="str">
        <f t="shared" si="0"/>
        <v>-</v>
      </c>
      <c r="G11" s="15" t="str">
        <f t="shared" si="0"/>
        <v>-</v>
      </c>
      <c r="H11" s="130"/>
      <c r="I11" s="132"/>
      <c r="K11" s="11"/>
      <c r="L11" s="12"/>
      <c r="M11" s="12"/>
      <c r="N11" s="12"/>
      <c r="O11" s="13"/>
    </row>
    <row r="12" spans="2:15" ht="91.5" customHeight="1" x14ac:dyDescent="0.3">
      <c r="B12" s="22" t="s">
        <v>24</v>
      </c>
      <c r="C12" s="24">
        <v>49252</v>
      </c>
      <c r="D12" s="24"/>
      <c r="E12" s="24"/>
      <c r="F12" s="24"/>
      <c r="G12" s="24"/>
      <c r="H12" s="31">
        <f>SUM(C12:G12)</f>
        <v>49252</v>
      </c>
      <c r="I12" s="25">
        <f>IFERROR(SUM(C12:G12)/((DATEDIF(D6,E6,"m")+1)/12),0)</f>
        <v>49252</v>
      </c>
      <c r="J12" s="5"/>
      <c r="K12" s="119" t="s">
        <v>13</v>
      </c>
      <c r="L12" s="120"/>
      <c r="M12" s="120"/>
      <c r="N12" s="120"/>
      <c r="O12" s="121"/>
    </row>
    <row r="13" spans="2:15" ht="122.25" customHeight="1" x14ac:dyDescent="0.3">
      <c r="B13" s="26" t="s">
        <v>15</v>
      </c>
      <c r="C13" s="23">
        <f>IF(C12="","",IF($C$3="","사업선택필요",IF(C12&gt;50000,ROUNDDOWN(((50000*$C$8*$C$20)+((C12-50000)*$C$8)),0),ROUNDDOWN((C12*$C$8*$C$20),0))))</f>
        <v>7957</v>
      </c>
      <c r="D13" s="23" t="str">
        <f t="shared" ref="D13:G13" si="1">IF(D12="","",IF($C$3="","사업선택필요",IF(D12&gt;50000,ROUNDDOWN(((50000*$C$8*$C$20)+((D12-50000)*$C$8)),0),ROUNDDOWN((D12*$C$8*$C$20),0))))</f>
        <v/>
      </c>
      <c r="E13" s="23" t="str">
        <f>IF(E12="","",IF($C$3="","사업선택필요",IF(E12&gt;50000,ROUNDDOWN(((50000*$C$8*$C$20)+((E12-50000)*$C$8)),0),ROUNDDOWN((E12*$C$8*$C$20),0))))</f>
        <v/>
      </c>
      <c r="F13" s="23" t="str">
        <f t="shared" si="1"/>
        <v/>
      </c>
      <c r="G13" s="23" t="str">
        <f t="shared" si="1"/>
        <v/>
      </c>
      <c r="H13" s="31">
        <f>SUM(C13:G13)</f>
        <v>7957</v>
      </c>
      <c r="I13" s="27" t="s">
        <v>9</v>
      </c>
      <c r="K13" s="128" t="s">
        <v>27</v>
      </c>
      <c r="L13" s="128"/>
      <c r="M13" s="128"/>
      <c r="N13" s="128"/>
      <c r="O13" s="128"/>
    </row>
    <row r="14" spans="2:15" ht="17.25" thickBot="1" x14ac:dyDescent="0.35">
      <c r="B14" s="19" t="s">
        <v>6</v>
      </c>
      <c r="C14" s="29">
        <f>IF(C12&gt;800000,"천원단위로 입력 필요",IFERROR(C12+C13,0))</f>
        <v>57209</v>
      </c>
      <c r="D14" s="29">
        <f t="shared" ref="D14:G14" si="2">IF(D12&gt;800000,"천원단위로 입력 필요",IFERROR(D12+D13,0))</f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32">
        <f>SUM(C14:G14)</f>
        <v>57209</v>
      </c>
      <c r="I14" s="28" t="s">
        <v>19</v>
      </c>
      <c r="K14" s="128"/>
      <c r="L14" s="128"/>
      <c r="M14" s="128"/>
      <c r="N14" s="128"/>
      <c r="O14" s="128"/>
    </row>
    <row r="15" spans="2:15" x14ac:dyDescent="0.3">
      <c r="K15" s="128"/>
      <c r="L15" s="128"/>
      <c r="M15" s="128"/>
      <c r="N15" s="128"/>
      <c r="O15" s="128"/>
    </row>
    <row r="16" spans="2:15" x14ac:dyDescent="0.3">
      <c r="B16" s="9" t="s">
        <v>29</v>
      </c>
      <c r="K16" s="128"/>
      <c r="L16" s="128"/>
      <c r="M16" s="128"/>
      <c r="N16" s="128"/>
      <c r="O16" s="128"/>
    </row>
    <row r="17" spans="2:15" x14ac:dyDescent="0.3">
      <c r="B17" s="9" t="s">
        <v>17</v>
      </c>
      <c r="K17" s="128"/>
      <c r="L17" s="128"/>
      <c r="M17" s="128"/>
      <c r="N17" s="128"/>
      <c r="O17" s="128"/>
    </row>
    <row r="18" spans="2:15" x14ac:dyDescent="0.3">
      <c r="B18" s="9" t="s">
        <v>16</v>
      </c>
    </row>
    <row r="19" spans="2:15" ht="17.25" thickBot="1" x14ac:dyDescent="0.35"/>
    <row r="20" spans="2:15" ht="17.25" thickBot="1" x14ac:dyDescent="0.35">
      <c r="B20" s="7" t="s">
        <v>26</v>
      </c>
      <c r="C20" s="30">
        <f>IF(OR(C3="리더연구",C3="중견연구",C3="우수신진연구",C3="세종과학펠로우십"),0.5,IF(OR(C3="생애첫연구",C3="재도약연구"),0.16,0.7))</f>
        <v>0.7</v>
      </c>
    </row>
  </sheetData>
  <sheetProtection algorithmName="SHA-512" hashValue="mJ6DjUDJpfC+E88uAu8TPGBJpD+gOwoB003R9R2D4mJETLwcETuO03vLUAuySPw2AsLfkMmgIBrjC5ReL9AR3Q==" saltValue="J3q6MOsvPVawfgU50zst1A==" spinCount="100000" sheet="1" objects="1" scenarios="1"/>
  <protectedRanges>
    <protectedRange algorithmName="SHA-512" hashValue="bhTYAu3GeoKk5Yt/3H/9svPnU1OJaPIV404ZfY1Ct1cNJwh9XoeIZBMNrY1l8EvmOaOvaU9ctlxtf5KoMFYxbg==" saltValue="Qbv8xp2kxo/sKkxsrg8pNA==" spinCount="100000" sqref="C8 C12:H12 C20 H13:H14" name="범위1"/>
    <protectedRange algorithmName="SHA-512" hashValue="bhTYAu3GeoKk5Yt/3H/9svPnU1OJaPIV404ZfY1Ct1cNJwh9XoeIZBMNrY1l8EvmOaOvaU9ctlxtf5KoMFYxbg==" saltValue="Qbv8xp2kxo/sKkxsrg8pNA==" spinCount="100000" sqref="C3 C5" name="범위1_1"/>
  </protectedRanges>
  <mergeCells count="9">
    <mergeCell ref="K2:O2"/>
    <mergeCell ref="K12:O12"/>
    <mergeCell ref="K5:O6"/>
    <mergeCell ref="K13:O17"/>
    <mergeCell ref="H10:H11"/>
    <mergeCell ref="I10:I11"/>
    <mergeCell ref="K8:O8"/>
    <mergeCell ref="K3:O3"/>
    <mergeCell ref="K10:O10"/>
  </mergeCells>
  <phoneticPr fontId="2" type="noConversion"/>
  <conditionalFormatting sqref="I12:J12">
    <cfRule type="containsText" dxfId="2" priority="6" operator="containsText" text="불가">
      <formula>NOT(ISERROR(SEARCH("불가",I12)))</formula>
    </cfRule>
  </conditionalFormatting>
  <conditionalFormatting sqref="C14:G14">
    <cfRule type="containsText" dxfId="1" priority="4" operator="containsText" text="천원단위로 입력 필요">
      <formula>NOT(ISERROR(SEARCH("천원단위로 입력 필요",C14)))</formula>
    </cfRule>
  </conditionalFormatting>
  <conditionalFormatting sqref="D12:G12">
    <cfRule type="expression" dxfId="0" priority="1">
      <formula>D$11="-"</formula>
    </cfRule>
  </conditionalFormatting>
  <dataValidations disablePrompts="1" count="2">
    <dataValidation type="list" allowBlank="1" showInputMessage="1" showErrorMessage="1" sqref="C3">
      <formula1>"리더연구,중견연구,우수신진연구,세종과학펠로우십, 생애첫연구,기본연구, 재도약연구"</formula1>
    </dataValidation>
    <dataValidation type="list" allowBlank="1" showInputMessage="1" showErrorMessage="1" sqref="C5">
      <formula1>"1년, 2년, 3년, 4년, 5년"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O48"/>
  <sheetViews>
    <sheetView zoomScaleNormal="100" workbookViewId="0">
      <selection activeCell="K18" sqref="K18"/>
    </sheetView>
  </sheetViews>
  <sheetFormatPr defaultRowHeight="24.95" customHeight="1" x14ac:dyDescent="0.3"/>
  <cols>
    <col min="1" max="1" width="1.125" style="34" customWidth="1"/>
    <col min="2" max="2" width="1.625" style="34" customWidth="1"/>
    <col min="3" max="3" width="9.625" style="34" customWidth="1"/>
    <col min="4" max="4" width="22.625" style="34" customWidth="1"/>
    <col min="5" max="5" width="17.75" style="34" customWidth="1"/>
    <col min="6" max="6" width="32" style="34" customWidth="1"/>
    <col min="7" max="7" width="0.875" style="34" customWidth="1"/>
    <col min="8" max="8" width="22.25" style="34" customWidth="1"/>
    <col min="9" max="9" width="11" style="34" customWidth="1"/>
    <col min="10" max="11" width="9" style="34"/>
    <col min="12" max="12" width="11.875" style="34" bestFit="1" customWidth="1"/>
    <col min="13" max="13" width="13" style="34" bestFit="1" customWidth="1"/>
    <col min="14" max="14" width="9" style="34"/>
    <col min="15" max="15" width="11.875" style="34" bestFit="1" customWidth="1"/>
    <col min="16" max="16384" width="9" style="34"/>
  </cols>
  <sheetData>
    <row r="1" spans="2:13" ht="23.25" customHeight="1" x14ac:dyDescent="0.3">
      <c r="B1" s="33" t="s">
        <v>32</v>
      </c>
      <c r="C1" s="33"/>
    </row>
    <row r="2" spans="2:13" ht="23.25" customHeight="1" thickBot="1" x14ac:dyDescent="0.35">
      <c r="B2" s="33"/>
      <c r="C2" s="33"/>
      <c r="F2" s="35" t="s">
        <v>33</v>
      </c>
    </row>
    <row r="3" spans="2:13" ht="69.95" customHeight="1" x14ac:dyDescent="0.3">
      <c r="B3" s="142" t="s">
        <v>34</v>
      </c>
      <c r="C3" s="143"/>
      <c r="D3" s="143"/>
      <c r="E3" s="143"/>
      <c r="F3" s="144"/>
      <c r="H3" s="36"/>
      <c r="I3" s="37"/>
      <c r="J3" s="38"/>
      <c r="K3" s="38"/>
      <c r="L3" s="38"/>
      <c r="M3" s="38"/>
    </row>
    <row r="4" spans="2:13" ht="6.95" customHeight="1" x14ac:dyDescent="0.3">
      <c r="B4" s="39"/>
      <c r="C4" s="40"/>
      <c r="D4" s="40"/>
      <c r="E4" s="40"/>
      <c r="F4" s="41"/>
      <c r="I4" s="37"/>
      <c r="J4" s="38"/>
      <c r="K4" s="38"/>
      <c r="L4" s="38"/>
      <c r="M4" s="38"/>
    </row>
    <row r="5" spans="2:13" ht="35.1" customHeight="1" x14ac:dyDescent="0.3">
      <c r="B5" s="145" t="s">
        <v>35</v>
      </c>
      <c r="C5" s="146"/>
      <c r="D5" s="146"/>
      <c r="E5" s="146"/>
      <c r="F5" s="147"/>
      <c r="I5" s="38"/>
      <c r="J5" s="38"/>
      <c r="K5" s="38"/>
      <c r="L5" s="38"/>
      <c r="M5" s="38"/>
    </row>
    <row r="6" spans="2:13" ht="6.95" customHeight="1" x14ac:dyDescent="0.3">
      <c r="B6" s="39"/>
      <c r="C6" s="40"/>
      <c r="D6" s="40"/>
      <c r="E6" s="40"/>
      <c r="F6" s="41"/>
      <c r="H6" s="38"/>
      <c r="I6" s="38"/>
      <c r="J6" s="38"/>
      <c r="K6" s="38"/>
      <c r="L6" s="38"/>
      <c r="M6" s="38"/>
    </row>
    <row r="7" spans="2:13" ht="35.1" customHeight="1" x14ac:dyDescent="0.3">
      <c r="B7" s="145" t="s">
        <v>36</v>
      </c>
      <c r="C7" s="146"/>
      <c r="D7" s="146"/>
      <c r="E7" s="146"/>
      <c r="F7" s="147"/>
      <c r="H7" s="38"/>
      <c r="I7" s="38"/>
      <c r="J7" s="38"/>
      <c r="K7" s="38"/>
      <c r="L7" s="38"/>
      <c r="M7" s="38"/>
    </row>
    <row r="8" spans="2:13" ht="6.95" customHeight="1" x14ac:dyDescent="0.3">
      <c r="B8" s="42"/>
      <c r="C8" s="43"/>
      <c r="D8" s="44"/>
      <c r="E8" s="45"/>
      <c r="F8" s="46"/>
      <c r="H8" s="38"/>
      <c r="I8" s="38"/>
      <c r="J8" s="38"/>
      <c r="K8" s="38"/>
      <c r="L8" s="38"/>
      <c r="M8" s="38"/>
    </row>
    <row r="9" spans="2:13" ht="36.950000000000003" customHeight="1" thickBot="1" x14ac:dyDescent="0.35">
      <c r="B9" s="148" t="s">
        <v>37</v>
      </c>
      <c r="C9" s="149"/>
      <c r="D9" s="149"/>
      <c r="E9" s="149"/>
      <c r="F9" s="150"/>
      <c r="H9" s="38"/>
      <c r="I9" s="38"/>
      <c r="J9" s="38"/>
      <c r="K9" s="38"/>
      <c r="L9" s="38"/>
      <c r="M9" s="38"/>
    </row>
    <row r="10" spans="2:13" s="48" customFormat="1" ht="5.25" customHeight="1" x14ac:dyDescent="0.3">
      <c r="B10" s="47"/>
      <c r="C10" s="47"/>
      <c r="D10" s="47"/>
      <c r="E10" s="47"/>
      <c r="F10" s="47"/>
      <c r="H10" s="49"/>
      <c r="I10" s="49"/>
      <c r="J10" s="49"/>
      <c r="K10" s="49"/>
      <c r="L10" s="49"/>
      <c r="M10" s="49"/>
    </row>
    <row r="11" spans="2:13" ht="23.25" customHeight="1" thickBot="1" x14ac:dyDescent="0.35">
      <c r="B11" s="50" t="s">
        <v>38</v>
      </c>
      <c r="C11" s="50"/>
      <c r="D11" s="51"/>
      <c r="E11" s="52"/>
      <c r="F11" s="53"/>
      <c r="H11" s="38"/>
      <c r="I11" s="54"/>
      <c r="J11" s="38"/>
      <c r="K11" s="38"/>
      <c r="L11" s="38"/>
      <c r="M11" s="38"/>
    </row>
    <row r="12" spans="2:13" ht="23.25" customHeight="1" x14ac:dyDescent="0.3">
      <c r="B12" s="151" t="s">
        <v>39</v>
      </c>
      <c r="C12" s="152"/>
      <c r="D12" s="153"/>
      <c r="E12" s="55" t="s">
        <v>40</v>
      </c>
      <c r="F12" s="56" t="s">
        <v>41</v>
      </c>
      <c r="H12" s="38"/>
      <c r="I12" s="54"/>
      <c r="J12" s="38"/>
      <c r="K12" s="38"/>
      <c r="L12" s="38"/>
      <c r="M12" s="38"/>
    </row>
    <row r="13" spans="2:13" ht="23.25" customHeight="1" x14ac:dyDescent="0.3">
      <c r="B13" s="57" t="s">
        <v>42</v>
      </c>
      <c r="C13" s="58"/>
      <c r="D13" s="59"/>
      <c r="E13" s="60">
        <f>'1. 간접비 계산기(단위_천원)'!C14*1000</f>
        <v>57209000</v>
      </c>
      <c r="F13" s="61"/>
      <c r="I13" s="62"/>
      <c r="J13" s="38"/>
      <c r="K13" s="38"/>
      <c r="L13" s="38"/>
      <c r="M13" s="38"/>
    </row>
    <row r="14" spans="2:13" ht="30" customHeight="1" x14ac:dyDescent="0.3">
      <c r="B14" s="57" t="s">
        <v>43</v>
      </c>
      <c r="C14" s="58"/>
      <c r="D14" s="59"/>
      <c r="E14" s="60"/>
      <c r="F14" s="63"/>
      <c r="H14" s="38"/>
      <c r="I14" s="62"/>
      <c r="J14" s="38"/>
      <c r="K14" s="38"/>
      <c r="L14" s="38"/>
      <c r="M14" s="38"/>
    </row>
    <row r="15" spans="2:13" s="66" customFormat="1" ht="66.75" customHeight="1" x14ac:dyDescent="0.3">
      <c r="B15" s="139" t="s">
        <v>44</v>
      </c>
      <c r="C15" s="140"/>
      <c r="D15" s="141"/>
      <c r="E15" s="64">
        <f>'1. 간접비 계산기(단위_천원)'!C8</f>
        <v>0.23080000000000001</v>
      </c>
      <c r="F15" s="65" t="s">
        <v>45</v>
      </c>
    </row>
    <row r="16" spans="2:13" s="66" customFormat="1" ht="47.25" customHeight="1" thickBot="1" x14ac:dyDescent="0.35">
      <c r="B16" s="154" t="s">
        <v>46</v>
      </c>
      <c r="C16" s="155"/>
      <c r="D16" s="156"/>
      <c r="E16" s="67">
        <v>0.25</v>
      </c>
      <c r="F16" s="68" t="s">
        <v>47</v>
      </c>
    </row>
    <row r="17" spans="2:12" ht="6.95" customHeight="1" x14ac:dyDescent="0.3">
      <c r="G17" s="69"/>
      <c r="H17" s="38"/>
      <c r="I17" s="38"/>
    </row>
    <row r="18" spans="2:12" ht="23.25" customHeight="1" thickBot="1" x14ac:dyDescent="0.35">
      <c r="B18" s="50" t="s">
        <v>48</v>
      </c>
      <c r="C18" s="50"/>
      <c r="G18" s="69"/>
      <c r="H18" s="70" t="s">
        <v>49</v>
      </c>
      <c r="I18" s="38"/>
      <c r="K18" s="189" t="s">
        <v>94</v>
      </c>
    </row>
    <row r="19" spans="2:12" ht="23.25" customHeight="1" x14ac:dyDescent="0.3">
      <c r="B19" s="157" t="s">
        <v>39</v>
      </c>
      <c r="C19" s="158"/>
      <c r="D19" s="159"/>
      <c r="E19" s="71" t="s">
        <v>50</v>
      </c>
      <c r="F19" s="72" t="s">
        <v>51</v>
      </c>
      <c r="G19" s="73"/>
      <c r="H19" s="74" t="s">
        <v>88</v>
      </c>
      <c r="I19" s="75">
        <v>10000000</v>
      </c>
      <c r="J19" s="114" t="s">
        <v>93</v>
      </c>
    </row>
    <row r="20" spans="2:12" ht="23.25" customHeight="1" thickBot="1" x14ac:dyDescent="0.35">
      <c r="B20" s="76" t="s">
        <v>52</v>
      </c>
      <c r="C20" s="77"/>
      <c r="D20" s="78"/>
      <c r="E20" s="104">
        <f>SUM(E21:E28)</f>
        <v>49252000</v>
      </c>
      <c r="F20" s="80"/>
      <c r="G20" s="73"/>
      <c r="H20" s="81" t="s">
        <v>89</v>
      </c>
      <c r="I20" s="82">
        <v>12</v>
      </c>
      <c r="L20" s="83"/>
    </row>
    <row r="21" spans="2:12" ht="39" customHeight="1" thickBot="1" x14ac:dyDescent="0.35">
      <c r="B21" s="160"/>
      <c r="C21" s="105" t="s">
        <v>53</v>
      </c>
      <c r="D21" s="106"/>
      <c r="E21" s="111">
        <f>ROUNDDOWN(((E13-E14)*$E$16)-E30, -3)</f>
        <v>6345000</v>
      </c>
      <c r="F21" s="107" t="s">
        <v>54</v>
      </c>
      <c r="G21" s="73"/>
      <c r="H21" s="84" t="s">
        <v>90</v>
      </c>
      <c r="I21" s="85">
        <f>ROUNDUP($E$21/(I19*I20),3)</f>
        <v>5.2999999999999999E-2</v>
      </c>
    </row>
    <row r="22" spans="2:12" ht="23.25" hidden="1" customHeight="1" x14ac:dyDescent="0.3">
      <c r="B22" s="160"/>
      <c r="C22" s="86" t="s">
        <v>55</v>
      </c>
      <c r="D22" s="87"/>
      <c r="E22" s="162">
        <f>E13-E14-E21-E29</f>
        <v>42907000</v>
      </c>
      <c r="F22" s="164"/>
      <c r="G22" s="73"/>
    </row>
    <row r="23" spans="2:12" ht="23.25" hidden="1" customHeight="1" x14ac:dyDescent="0.3">
      <c r="B23" s="160"/>
      <c r="C23" s="86" t="s">
        <v>56</v>
      </c>
      <c r="D23" s="87"/>
      <c r="E23" s="162"/>
      <c r="F23" s="165"/>
      <c r="G23" s="73"/>
    </row>
    <row r="24" spans="2:12" ht="23.25" hidden="1" customHeight="1" x14ac:dyDescent="0.3">
      <c r="B24" s="160"/>
      <c r="C24" s="86" t="s">
        <v>57</v>
      </c>
      <c r="D24" s="87"/>
      <c r="E24" s="162"/>
      <c r="F24" s="165"/>
      <c r="G24" s="73"/>
    </row>
    <row r="25" spans="2:12" ht="23.25" hidden="1" customHeight="1" x14ac:dyDescent="0.3">
      <c r="B25" s="160"/>
      <c r="C25" s="86" t="s">
        <v>58</v>
      </c>
      <c r="D25" s="87"/>
      <c r="E25" s="162"/>
      <c r="F25" s="165"/>
      <c r="G25" s="73"/>
      <c r="H25" s="38"/>
      <c r="I25" s="38"/>
    </row>
    <row r="26" spans="2:12" ht="23.25" hidden="1" customHeight="1" x14ac:dyDescent="0.3">
      <c r="B26" s="160"/>
      <c r="C26" s="86" t="s">
        <v>59</v>
      </c>
      <c r="D26" s="87"/>
      <c r="E26" s="162"/>
      <c r="F26" s="165"/>
      <c r="G26" s="73"/>
      <c r="H26" s="38"/>
      <c r="I26" s="38"/>
    </row>
    <row r="27" spans="2:12" ht="23.25" hidden="1" customHeight="1" x14ac:dyDescent="0.3">
      <c r="B27" s="160"/>
      <c r="C27" s="86" t="s">
        <v>60</v>
      </c>
      <c r="D27" s="87"/>
      <c r="E27" s="163"/>
      <c r="F27" s="166"/>
      <c r="G27" s="88"/>
      <c r="H27" s="38"/>
      <c r="I27" s="38"/>
    </row>
    <row r="28" spans="2:12" ht="23.25" hidden="1" customHeight="1" x14ac:dyDescent="0.3">
      <c r="B28" s="161"/>
      <c r="C28" s="86" t="s">
        <v>43</v>
      </c>
      <c r="D28" s="87"/>
      <c r="E28" s="89">
        <f>E14</f>
        <v>0</v>
      </c>
      <c r="F28" s="90"/>
      <c r="G28" s="88"/>
      <c r="H28" s="38"/>
      <c r="I28" s="38"/>
    </row>
    <row r="29" spans="2:12" ht="23.25" customHeight="1" x14ac:dyDescent="0.3">
      <c r="B29" s="76" t="s">
        <v>61</v>
      </c>
      <c r="C29" s="77"/>
      <c r="D29" s="78"/>
      <c r="E29" s="79">
        <f>SUM(E30:E33)</f>
        <v>7957000</v>
      </c>
      <c r="F29" s="80"/>
      <c r="G29" s="88"/>
      <c r="H29" s="70" t="s">
        <v>62</v>
      </c>
      <c r="I29" s="38"/>
    </row>
    <row r="30" spans="2:12" ht="23.25" customHeight="1" x14ac:dyDescent="0.3">
      <c r="B30" s="160"/>
      <c r="C30" s="181" t="s">
        <v>63</v>
      </c>
      <c r="D30" s="91" t="s">
        <v>64</v>
      </c>
      <c r="E30" s="183">
        <f>'1. 간접비 계산기(단위_천원)'!C13*1000</f>
        <v>7957000</v>
      </c>
      <c r="F30" s="185" t="s">
        <v>54</v>
      </c>
      <c r="G30" s="88"/>
      <c r="H30" s="92" t="s">
        <v>92</v>
      </c>
      <c r="I30" s="38"/>
    </row>
    <row r="31" spans="2:12" ht="23.25" customHeight="1" x14ac:dyDescent="0.3">
      <c r="B31" s="160"/>
      <c r="C31" s="182"/>
      <c r="D31" s="91" t="s">
        <v>65</v>
      </c>
      <c r="E31" s="184"/>
      <c r="F31" s="186"/>
      <c r="G31" s="88"/>
      <c r="H31" s="38" t="s">
        <v>91</v>
      </c>
      <c r="I31" s="38"/>
    </row>
    <row r="32" spans="2:12" ht="23.25" customHeight="1" x14ac:dyDescent="0.3">
      <c r="B32" s="160"/>
      <c r="C32" s="187" t="s">
        <v>66</v>
      </c>
      <c r="D32" s="93" t="s">
        <v>67</v>
      </c>
      <c r="E32" s="94">
        <v>0</v>
      </c>
      <c r="F32" s="167" t="s">
        <v>68</v>
      </c>
      <c r="G32" s="88"/>
    </row>
    <row r="33" spans="2:15" ht="23.25" customHeight="1" x14ac:dyDescent="0.3">
      <c r="B33" s="161"/>
      <c r="C33" s="188"/>
      <c r="D33" s="93" t="s">
        <v>69</v>
      </c>
      <c r="E33" s="94">
        <v>0</v>
      </c>
      <c r="F33" s="168"/>
      <c r="G33" s="88"/>
      <c r="H33" s="38"/>
      <c r="I33" s="38"/>
    </row>
    <row r="34" spans="2:15" ht="23.25" customHeight="1" thickBot="1" x14ac:dyDescent="0.35">
      <c r="B34" s="169" t="s">
        <v>70</v>
      </c>
      <c r="C34" s="170"/>
      <c r="D34" s="171"/>
      <c r="E34" s="95">
        <f>SUM(E20,E29)</f>
        <v>57209000</v>
      </c>
      <c r="F34" s="96"/>
      <c r="G34" s="88"/>
      <c r="H34" s="38"/>
      <c r="I34" s="38"/>
    </row>
    <row r="35" spans="2:15" ht="6.95" customHeight="1" x14ac:dyDescent="0.3">
      <c r="B35" s="97"/>
      <c r="C35" s="97"/>
      <c r="D35" s="97"/>
      <c r="E35" s="97"/>
      <c r="F35" s="97"/>
    </row>
    <row r="36" spans="2:15" ht="24.95" customHeight="1" thickBot="1" x14ac:dyDescent="0.35">
      <c r="B36" s="50" t="s">
        <v>71</v>
      </c>
      <c r="C36" s="50"/>
      <c r="D36" s="97"/>
      <c r="E36" s="97"/>
      <c r="F36" s="97"/>
      <c r="M36" s="83"/>
    </row>
    <row r="37" spans="2:15" ht="23.25" customHeight="1" x14ac:dyDescent="0.3">
      <c r="B37" s="172" t="s">
        <v>39</v>
      </c>
      <c r="C37" s="173"/>
      <c r="D37" s="174"/>
      <c r="E37" s="71" t="s">
        <v>40</v>
      </c>
      <c r="F37" s="72" t="s">
        <v>72</v>
      </c>
      <c r="M37" s="83"/>
    </row>
    <row r="38" spans="2:15" ht="23.25" customHeight="1" x14ac:dyDescent="0.3">
      <c r="B38" s="175" t="s">
        <v>73</v>
      </c>
      <c r="C38" s="176"/>
      <c r="D38" s="177"/>
      <c r="E38" s="98">
        <f>SUM(E21,E30:E31)</f>
        <v>14302000</v>
      </c>
      <c r="F38" s="99">
        <f>E38/(E13-E14)</f>
        <v>0.24999563005820763</v>
      </c>
      <c r="M38" s="100"/>
      <c r="O38" s="83"/>
    </row>
    <row r="39" spans="2:15" ht="23.25" customHeight="1" thickBot="1" x14ac:dyDescent="0.35">
      <c r="B39" s="178" t="s">
        <v>74</v>
      </c>
      <c r="C39" s="179"/>
      <c r="D39" s="180"/>
      <c r="E39" s="101">
        <f>E29</f>
        <v>7957000</v>
      </c>
      <c r="F39" s="102">
        <f>E39/(E20-E14)</f>
        <v>0.16155689109071714</v>
      </c>
      <c r="G39" s="69"/>
      <c r="H39" s="38"/>
      <c r="I39" s="38"/>
    </row>
    <row r="40" spans="2:15" ht="24.95" customHeight="1" x14ac:dyDescent="0.3">
      <c r="G40" s="88"/>
      <c r="H40" s="38"/>
      <c r="I40" s="38"/>
    </row>
    <row r="41" spans="2:15" ht="24.95" customHeight="1" x14ac:dyDescent="0.3">
      <c r="G41" s="103"/>
      <c r="H41" s="38"/>
      <c r="I41" s="38"/>
    </row>
    <row r="42" spans="2:15" ht="24.95" customHeight="1" x14ac:dyDescent="0.3">
      <c r="G42" s="103"/>
      <c r="H42" s="38"/>
      <c r="I42" s="38"/>
    </row>
    <row r="43" spans="2:15" ht="24.95" customHeight="1" x14ac:dyDescent="0.3">
      <c r="G43" s="103"/>
      <c r="H43" s="38"/>
      <c r="I43" s="38"/>
    </row>
    <row r="44" spans="2:15" ht="24.95" customHeight="1" x14ac:dyDescent="0.3">
      <c r="G44" s="103"/>
      <c r="H44" s="38"/>
      <c r="I44" s="38"/>
    </row>
    <row r="45" spans="2:15" ht="24.95" customHeight="1" x14ac:dyDescent="0.3">
      <c r="G45" s="103"/>
      <c r="H45" s="38"/>
      <c r="I45" s="38"/>
    </row>
    <row r="46" spans="2:15" ht="24.95" customHeight="1" x14ac:dyDescent="0.3">
      <c r="G46" s="103"/>
      <c r="H46" s="38"/>
      <c r="I46" s="38"/>
    </row>
    <row r="47" spans="2:15" ht="24.95" customHeight="1" x14ac:dyDescent="0.3">
      <c r="G47" s="69"/>
      <c r="H47" s="38"/>
      <c r="I47" s="38"/>
    </row>
    <row r="48" spans="2:15" ht="24.95" customHeight="1" x14ac:dyDescent="0.3">
      <c r="G48" s="69"/>
      <c r="H48" s="38"/>
      <c r="I48" s="38"/>
    </row>
  </sheetData>
  <mergeCells count="21">
    <mergeCell ref="F32:F33"/>
    <mergeCell ref="B34:D34"/>
    <mergeCell ref="B37:D37"/>
    <mergeCell ref="B38:D38"/>
    <mergeCell ref="B39:D39"/>
    <mergeCell ref="B30:B33"/>
    <mergeCell ref="C30:C31"/>
    <mergeCell ref="E30:E31"/>
    <mergeCell ref="F30:F31"/>
    <mergeCell ref="C32:C33"/>
    <mergeCell ref="B16:D16"/>
    <mergeCell ref="B19:D19"/>
    <mergeCell ref="B21:B28"/>
    <mergeCell ref="E22:E27"/>
    <mergeCell ref="F22:F27"/>
    <mergeCell ref="B15:D15"/>
    <mergeCell ref="B3:F3"/>
    <mergeCell ref="B5:F5"/>
    <mergeCell ref="B7:F7"/>
    <mergeCell ref="B9:F9"/>
    <mergeCell ref="B12:D12"/>
  </mergeCells>
  <phoneticPr fontId="2" type="noConversion"/>
  <pageMargins left="0.78740157480314965" right="0.78740157480314965" top="0.9448818897637796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사용방법(GIST)</vt:lpstr>
      <vt:lpstr>1. 간접비 계산기(단위_천원)</vt:lpstr>
      <vt:lpstr>2. GIST 내부인건비(단위_원)</vt:lpstr>
      <vt:lpstr>'2. GIST 내부인건비(단위_원)'!Print_Area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</dc:creator>
  <cp:lastModifiedBy>user</cp:lastModifiedBy>
  <cp:lastPrinted>2023-03-05T14:01:54Z</cp:lastPrinted>
  <dcterms:created xsi:type="dcterms:W3CDTF">2020-06-05T01:46:19Z</dcterms:created>
  <dcterms:modified xsi:type="dcterms:W3CDTF">2023-03-05T14:23:23Z</dcterms:modified>
</cp:coreProperties>
</file>