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총액기준" sheetId="13" r:id="rId1"/>
    <sheet name="직접비기준" sheetId="12" r:id="rId2"/>
    <sheet name="총괄표" sheetId="11" r:id="rId3"/>
    <sheet name="연구비(예시)" sheetId="10" r:id="rId4"/>
  </sheets>
  <definedNames>
    <definedName name="_xlnm._FilterDatabase" localSheetId="3" hidden="1">'연구비(예시)'!$A$3:$M$56</definedName>
    <definedName name="_xlnm.Print_Area" localSheetId="3">'연구비(예시)'!$A$1:$L$56</definedName>
    <definedName name="_xlnm.Print_Area" localSheetId="1">직접비기준!$A$1:$F$36</definedName>
    <definedName name="_xlnm.Print_Area" localSheetId="2">총괄표!$A$1:$K$23</definedName>
    <definedName name="_xlnm.Print_Area" localSheetId="0">총액기준!$A$1:$F$39</definedName>
  </definedNames>
  <calcPr calcId="162913"/>
</workbook>
</file>

<file path=xl/calcChain.xml><?xml version="1.0" encoding="utf-8"?>
<calcChain xmlns="http://schemas.openxmlformats.org/spreadsheetml/2006/main">
  <c r="O54" i="10" l="1"/>
  <c r="L54" i="10"/>
  <c r="N6" i="11" l="1"/>
  <c r="G14" i="10"/>
  <c r="K13" i="11"/>
  <c r="G50" i="10"/>
  <c r="I5" i="10" l="1"/>
  <c r="G52" i="10" l="1"/>
  <c r="E30" i="13"/>
  <c r="N11" i="11" l="1"/>
  <c r="G51" i="10"/>
  <c r="G23" i="11"/>
  <c r="H23" i="11"/>
  <c r="I23" i="11"/>
  <c r="J23" i="11"/>
  <c r="G21" i="11"/>
  <c r="H21" i="11"/>
  <c r="I21" i="11"/>
  <c r="J21" i="11"/>
  <c r="G13" i="11"/>
  <c r="H13" i="11"/>
  <c r="I13" i="11"/>
  <c r="J13" i="11"/>
  <c r="G19" i="11"/>
  <c r="H19" i="11"/>
  <c r="I19" i="11"/>
  <c r="J19" i="11"/>
  <c r="G48" i="10" l="1"/>
  <c r="I25" i="10" l="1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23" i="10"/>
  <c r="I24" i="10"/>
  <c r="I18" i="10"/>
  <c r="F17" i="11" s="1"/>
  <c r="I15" i="10"/>
  <c r="F14" i="11" s="1"/>
  <c r="I12" i="10" l="1"/>
  <c r="F11" i="11" s="1"/>
  <c r="M54" i="10" l="1"/>
  <c r="E29" i="13" l="1"/>
  <c r="E39" i="13" s="1"/>
  <c r="E28" i="13"/>
  <c r="E21" i="13" l="1"/>
  <c r="I21" i="13" l="1"/>
  <c r="E22" i="13"/>
  <c r="E20" i="13" s="1"/>
  <c r="E38" i="13"/>
  <c r="F38" i="13" s="1"/>
  <c r="E34" i="13" l="1"/>
  <c r="F39" i="13"/>
  <c r="E27" i="12" l="1"/>
  <c r="E11" i="12"/>
  <c r="E18" i="12" l="1"/>
  <c r="I18" i="12" s="1"/>
  <c r="E26" i="12"/>
  <c r="E35" i="12" l="1"/>
  <c r="F35" i="12" s="1"/>
  <c r="E19" i="12"/>
  <c r="E36" i="12"/>
  <c r="F36" i="12" s="1"/>
  <c r="E31" i="12"/>
  <c r="G55" i="10" l="1"/>
  <c r="K54" i="10" l="1"/>
  <c r="N13" i="11"/>
  <c r="G56" i="10"/>
  <c r="N9" i="11" s="1"/>
  <c r="F15" i="11"/>
  <c r="K15" i="11" s="1"/>
  <c r="F12" i="11"/>
  <c r="K12" i="11" s="1"/>
  <c r="F10" i="11"/>
  <c r="K10" i="11" s="1"/>
  <c r="F8" i="11"/>
  <c r="K8" i="11" s="1"/>
  <c r="F7" i="11"/>
  <c r="K7" i="11" s="1"/>
  <c r="F5" i="11"/>
  <c r="K5" i="11" s="1"/>
  <c r="I10" i="10"/>
  <c r="F9" i="11" s="1"/>
  <c r="I13" i="10"/>
  <c r="F16" i="11"/>
  <c r="K16" i="11" s="1"/>
  <c r="K17" i="11"/>
  <c r="I48" i="10"/>
  <c r="F18" i="11" s="1"/>
  <c r="I49" i="10"/>
  <c r="F20" i="11" s="1"/>
  <c r="K18" i="11" l="1"/>
  <c r="K19" i="11" s="1"/>
  <c r="F19" i="11"/>
  <c r="K14" i="11"/>
  <c r="K20" i="11"/>
  <c r="K9" i="11"/>
  <c r="F6" i="11" l="1"/>
  <c r="K6" i="11" l="1"/>
  <c r="K21" i="11" s="1"/>
  <c r="F13" i="11"/>
  <c r="F21" i="11" s="1"/>
  <c r="I51" i="10"/>
  <c r="F22" i="11" l="1"/>
  <c r="F23" i="11" s="1"/>
  <c r="K22" i="11" l="1"/>
  <c r="K23" i="11" s="1"/>
</calcChain>
</file>

<file path=xl/sharedStrings.xml><?xml version="1.0" encoding="utf-8"?>
<sst xmlns="http://schemas.openxmlformats.org/spreadsheetml/2006/main" count="271" uniqueCount="234">
  <si>
    <t>연구지원비</t>
    <phoneticPr fontId="13" type="noConversion"/>
  </si>
  <si>
    <t>직접비(인건비 포함) 계</t>
    <phoneticPr fontId="13" type="noConversion"/>
  </si>
  <si>
    <t>연구수당</t>
    <phoneticPr fontId="13" type="noConversion"/>
  </si>
  <si>
    <t>연구수당
(623)</t>
    <phoneticPr fontId="13" type="noConversion"/>
  </si>
  <si>
    <t>식대</t>
    <phoneticPr fontId="13" type="noConversion"/>
  </si>
  <si>
    <t>회의비(연구활동비의 회의장 사용료, 전문가활용비는 제외)</t>
    <phoneticPr fontId="13" type="noConversion"/>
  </si>
  <si>
    <t>연구환경 유지를 위한 기기비품의 구입, 유지비용 등</t>
    <phoneticPr fontId="13" type="noConversion"/>
  </si>
  <si>
    <t>사무용품비</t>
    <phoneticPr fontId="13" type="noConversion"/>
  </si>
  <si>
    <t>시내교통비</t>
    <phoneticPr fontId="13" type="noConversion"/>
  </si>
  <si>
    <t>국내 출장여비</t>
    <phoneticPr fontId="13" type="noConversion"/>
  </si>
  <si>
    <t>세부과제 조정.관리비</t>
    <phoneticPr fontId="13" type="noConversion"/>
  </si>
  <si>
    <t>시험, 분석, 검사, 임상시험, 기술정보수집, 특허정보조사 등 연구개발 서비스 활용비</t>
    <phoneticPr fontId="13" type="noConversion"/>
  </si>
  <si>
    <t>기술도입비</t>
    <phoneticPr fontId="13" type="noConversion"/>
  </si>
  <si>
    <t>원고료, 통역료, 번역료, 속기료</t>
    <phoneticPr fontId="13" type="noConversion"/>
  </si>
  <si>
    <t>학회.세미나 참가비</t>
    <phoneticPr fontId="13" type="noConversion"/>
  </si>
  <si>
    <t>회의장사용료, 세미나 개최비</t>
    <phoneticPr fontId="13" type="noConversion"/>
  </si>
  <si>
    <t>문헌구입비</t>
    <phoneticPr fontId="13" type="noConversion"/>
  </si>
  <si>
    <t>기술정보수집비</t>
    <phoneticPr fontId="13" type="noConversion"/>
  </si>
  <si>
    <t>국외</t>
    <phoneticPr fontId="13" type="noConversion"/>
  </si>
  <si>
    <t>국내</t>
    <phoneticPr fontId="13" type="noConversion"/>
  </si>
  <si>
    <t>교육훈련</t>
    <phoneticPr fontId="13" type="noConversion"/>
  </si>
  <si>
    <t>국외전문가</t>
    <phoneticPr fontId="13" type="noConversion"/>
  </si>
  <si>
    <t>국내전문가</t>
    <phoneticPr fontId="13" type="noConversion"/>
  </si>
  <si>
    <t>전문가 활용비</t>
    <phoneticPr fontId="13" type="noConversion"/>
  </si>
  <si>
    <t>제세공과금, 수수료</t>
    <phoneticPr fontId="13" type="noConversion"/>
  </si>
  <si>
    <t>공공요금</t>
    <phoneticPr fontId="13" type="noConversion"/>
  </si>
  <si>
    <t>인쇄,복사,인화,슬라이드 제작비</t>
    <phoneticPr fontId="13" type="noConversion"/>
  </si>
  <si>
    <t>국외여비</t>
    <phoneticPr fontId="13" type="noConversion"/>
  </si>
  <si>
    <t>연구활동비
(622)</t>
    <phoneticPr fontId="13" type="noConversion"/>
  </si>
  <si>
    <t>-</t>
    <phoneticPr fontId="13" type="noConversion"/>
  </si>
  <si>
    <t>현물</t>
    <phoneticPr fontId="13" type="noConversion"/>
  </si>
  <si>
    <t>현금</t>
    <phoneticPr fontId="13" type="noConversion"/>
  </si>
  <si>
    <t>인건비 계</t>
    <phoneticPr fontId="13" type="noConversion"/>
  </si>
  <si>
    <t>지급</t>
    <phoneticPr fontId="13" type="noConversion"/>
  </si>
  <si>
    <t>미지급</t>
    <phoneticPr fontId="13" type="noConversion"/>
  </si>
  <si>
    <t>외부인건비
(172)</t>
    <phoneticPr fontId="13" type="noConversion"/>
  </si>
  <si>
    <t>비전임</t>
    <phoneticPr fontId="13" type="noConversion"/>
  </si>
  <si>
    <t>전임(O/H)</t>
    <phoneticPr fontId="13" type="noConversion"/>
  </si>
  <si>
    <t>내부인건비
(185, 171)</t>
    <phoneticPr fontId="13" type="noConversion"/>
  </si>
  <si>
    <t>직접비
(620)</t>
    <phoneticPr fontId="13" type="noConversion"/>
  </si>
  <si>
    <t>예산</t>
    <phoneticPr fontId="13" type="noConversion"/>
  </si>
  <si>
    <t>세목</t>
    <phoneticPr fontId="13" type="noConversion"/>
  </si>
  <si>
    <t>비목</t>
    <phoneticPr fontId="13" type="noConversion"/>
  </si>
  <si>
    <t>연구비 총액</t>
  </si>
  <si>
    <t>간접비</t>
  </si>
  <si>
    <t>현물</t>
  </si>
  <si>
    <t>현금</t>
  </si>
  <si>
    <t>미지급</t>
  </si>
  <si>
    <t>외부인건비</t>
  </si>
  <si>
    <t>내부인건비</t>
  </si>
  <si>
    <t>인건비</t>
  </si>
  <si>
    <t>합계</t>
  </si>
  <si>
    <t>5차년도</t>
  </si>
  <si>
    <t>4차년도</t>
  </si>
  <si>
    <t>3차년도</t>
  </si>
  <si>
    <t>2차년도</t>
  </si>
  <si>
    <t>1차년도</t>
  </si>
  <si>
    <t xml:space="preserve">세목 </t>
  </si>
  <si>
    <t>비목</t>
  </si>
  <si>
    <t>간접비
(180)</t>
    <phoneticPr fontId="1" type="noConversion"/>
  </si>
  <si>
    <t>과학문화활동비(O/H)</t>
    <phoneticPr fontId="13" type="noConversion"/>
  </si>
  <si>
    <t>연구사업비 총액</t>
    <phoneticPr fontId="13" type="noConversion"/>
  </si>
  <si>
    <t>연구수당 인정(대학, 국공립연구원 등 타기관 소속)</t>
    <phoneticPr fontId="13" type="noConversion"/>
  </si>
  <si>
    <t>연구수당 불인정(출연연 등 PBS 적용기관 소속)</t>
    <phoneticPr fontId="13" type="noConversion"/>
  </si>
  <si>
    <t>간접비 계</t>
    <phoneticPr fontId="13" type="noConversion"/>
  </si>
  <si>
    <t>연구기자재비</t>
    <phoneticPr fontId="13" type="noConversion"/>
  </si>
  <si>
    <t>3. 연구비 총괄표(확인용)</t>
    <phoneticPr fontId="1" type="noConversion"/>
  </si>
  <si>
    <t>직
접
비</t>
    <phoneticPr fontId="1" type="noConversion"/>
  </si>
  <si>
    <t>[ 비(세)목별 연구비 세부내역 ]</t>
    <phoneticPr fontId="1" type="noConversion"/>
  </si>
  <si>
    <r>
      <t xml:space="preserve">3. 연구실안전관리비: </t>
    </r>
    <r>
      <rPr>
        <sz val="11"/>
        <rFont val="맑은 고딕"/>
        <family val="3"/>
        <charset val="129"/>
        <scheme val="minor"/>
      </rPr>
      <t>인건비(미지급/현물 포함) 총액의 1% 이상 2% 이내(1%로 적용)</t>
    </r>
    <phoneticPr fontId="13" type="noConversion"/>
  </si>
  <si>
    <t>성과활용
지원비</t>
    <phoneticPr fontId="13" type="noConversion"/>
  </si>
  <si>
    <t>학생인건비
(176)</t>
    <phoneticPr fontId="13" type="noConversion"/>
  </si>
  <si>
    <t>YYYY</t>
    <phoneticPr fontId="13" type="noConversion"/>
  </si>
  <si>
    <t>YYYY</t>
    <phoneticPr fontId="13" type="noConversion"/>
  </si>
  <si>
    <t>YYYY</t>
    <phoneticPr fontId="13" type="noConversion"/>
  </si>
  <si>
    <t>[ 연구비 적정성 자체 점검결과 ]</t>
    <phoneticPr fontId="1" type="noConversion"/>
  </si>
  <si>
    <t>[ 연구비 작성 시 주요 오류사항 ]</t>
    <phoneticPr fontId="1" type="noConversion"/>
  </si>
  <si>
    <t xml:space="preserve">   * 일반연구자 및 중견연구자 사업의 경우 양식 아래에 다음과 같은 별도의 미지급 작성란 제공</t>
    <phoneticPr fontId="1" type="noConversion"/>
  </si>
  <si>
    <r>
      <t xml:space="preserve">     [한국과학기술원(KAIST), 광주과학기술원(GIST), 대구경북과학기술원(DGIST) </t>
    </r>
    <r>
      <rPr>
        <b/>
        <u/>
        <sz val="11"/>
        <color rgb="FF0000CC"/>
        <rFont val="맑은 고딕"/>
        <family val="3"/>
        <charset val="129"/>
        <scheme val="minor"/>
      </rPr>
      <t>참여율(미지급) :       %]</t>
    </r>
    <phoneticPr fontId="1" type="noConversion"/>
  </si>
  <si>
    <t xml:space="preserve">   * 내부인건비 세부내역(양식A401)에 지급 기준으로만 작성하며, 연구비 총괄표 등에 미지급금액은 표기하지 않음</t>
    <phoneticPr fontId="1" type="noConversion"/>
  </si>
  <si>
    <r>
      <t xml:space="preserve">- 지급/미지급 </t>
    </r>
    <r>
      <rPr>
        <b/>
        <sz val="11"/>
        <rFont val="맑은 고딕"/>
        <family val="3"/>
        <charset val="129"/>
        <scheme val="minor"/>
      </rPr>
      <t>동시 계상시 작성요령</t>
    </r>
    <r>
      <rPr>
        <sz val="11"/>
        <rFont val="맑은 고딕"/>
        <family val="3"/>
        <charset val="129"/>
        <scheme val="minor"/>
      </rPr>
      <t>(연구재단 최종확인 사항)</t>
    </r>
    <phoneticPr fontId="1" type="noConversion"/>
  </si>
  <si>
    <r>
      <t xml:space="preserve">- 의무계상분 누락: "간접비" sheet의 주어진 수식에 의해 </t>
    </r>
    <r>
      <rPr>
        <b/>
        <sz val="11"/>
        <rFont val="맑은 고딕"/>
        <family val="3"/>
        <charset val="129"/>
        <scheme val="minor"/>
      </rPr>
      <t>산출된 금액 이상으로 작성</t>
    </r>
    <phoneticPr fontId="1" type="noConversion"/>
  </si>
  <si>
    <r>
      <t xml:space="preserve">   * 미지급 작성을 위한 </t>
    </r>
    <r>
      <rPr>
        <b/>
        <sz val="11"/>
        <rFont val="맑은 고딕"/>
        <family val="3"/>
        <charset val="129"/>
        <scheme val="minor"/>
      </rPr>
      <t>별도의 작성 란이 없는 경우 상기와 유사한 포맷으로 임의 작성</t>
    </r>
    <phoneticPr fontId="1" type="noConversion"/>
  </si>
  <si>
    <t>2. 외부인건비, 학생인건비</t>
    <phoneticPr fontId="1" type="noConversion"/>
  </si>
  <si>
    <t>1. 내부인건비</t>
    <phoneticPr fontId="1" type="noConversion"/>
  </si>
  <si>
    <r>
      <t xml:space="preserve"> - </t>
    </r>
    <r>
      <rPr>
        <b/>
        <sz val="11"/>
        <color theme="1"/>
        <rFont val="맑은 고딕"/>
        <family val="3"/>
        <charset val="129"/>
        <scheme val="minor"/>
      </rPr>
      <t>월급여(기준급여)</t>
    </r>
    <r>
      <rPr>
        <sz val="11"/>
        <color theme="1"/>
        <rFont val="맑은 고딕"/>
        <family val="2"/>
        <charset val="129"/>
        <scheme val="minor"/>
      </rPr>
      <t xml:space="preserve">: 외부인건비는 월급여를 증감할 수 있으나, </t>
    </r>
    <r>
      <rPr>
        <b/>
        <sz val="11"/>
        <color theme="1"/>
        <rFont val="맑은 고딕"/>
        <family val="3"/>
        <charset val="129"/>
        <scheme val="minor"/>
      </rPr>
      <t>학생인건비 월급여는 변경할 수 없음</t>
    </r>
    <r>
      <rPr>
        <sz val="11"/>
        <color theme="1"/>
        <rFont val="맑은 고딕"/>
        <family val="2"/>
        <charset val="129"/>
        <scheme val="minor"/>
      </rPr>
      <t>.</t>
    </r>
    <phoneticPr fontId="1" type="noConversion"/>
  </si>
  <si>
    <t>4. 연구활동비</t>
    <phoneticPr fontId="1" type="noConversion"/>
  </si>
  <si>
    <r>
      <t xml:space="preserve">- </t>
    </r>
    <r>
      <rPr>
        <b/>
        <sz val="11"/>
        <color theme="1"/>
        <rFont val="맑은 고딕"/>
        <family val="3"/>
        <charset val="129"/>
        <scheme val="minor"/>
      </rPr>
      <t>컴퓨터 및 소프트웨어(전문영역)</t>
    </r>
    <r>
      <rPr>
        <sz val="11"/>
        <color theme="1"/>
        <rFont val="맑은 고딕"/>
        <family val="2"/>
        <charset val="129"/>
        <scheme val="minor"/>
      </rPr>
      <t xml:space="preserve">: 간접비성 범용 물품으로 분류될 수 있으므로  </t>
    </r>
    <r>
      <rPr>
        <b/>
        <sz val="11"/>
        <color theme="1"/>
        <rFont val="맑은 고딕"/>
        <family val="3"/>
        <charset val="129"/>
        <scheme val="minor"/>
      </rPr>
      <t>"비고"란에 주요 용도 작성 필요.</t>
    </r>
    <phoneticPr fontId="1" type="noConversion"/>
  </si>
  <si>
    <t>- 국외여비: 별도의 세부내역 작성란이 없는 경우 최소한의 산정근거 작성 필요</t>
    <phoneticPr fontId="1" type="noConversion"/>
  </si>
  <si>
    <t>5. 연구과제추진비</t>
    <phoneticPr fontId="1" type="noConversion"/>
  </si>
  <si>
    <t>위탁(협동)연구비
(271, 276)</t>
    <phoneticPr fontId="13" type="noConversion"/>
  </si>
  <si>
    <t>위탁(협동)연구개발비</t>
    <phoneticPr fontId="13" type="noConversion"/>
  </si>
  <si>
    <t>* 기관고시율</t>
    <phoneticPr fontId="1" type="noConversion"/>
  </si>
  <si>
    <t>* 원 간접비율</t>
    <phoneticPr fontId="1" type="noConversion"/>
  </si>
  <si>
    <t>223, 233, 280</t>
    <phoneticPr fontId="13" type="noConversion"/>
  </si>
  <si>
    <t>추정간접비</t>
    <phoneticPr fontId="1" type="noConversion"/>
  </si>
  <si>
    <t>378, 420</t>
    <phoneticPr fontId="13" type="noConversion"/>
  </si>
  <si>
    <t>224, 284</t>
    <phoneticPr fontId="13" type="noConversion"/>
  </si>
  <si>
    <t xml:space="preserve">* 담당자: </t>
    <phoneticPr fontId="1" type="noConversion"/>
  </si>
  <si>
    <t>[ 연구과제 간접비 산출식 ]</t>
    <phoneticPr fontId="1" type="noConversion"/>
  </si>
  <si>
    <r>
      <rPr>
        <b/>
        <sz val="11"/>
        <rFont val="맑은 고딕"/>
        <family val="3"/>
        <charset val="129"/>
        <scheme val="minor"/>
      </rPr>
      <t xml:space="preserve">&gt;&gt; </t>
    </r>
    <r>
      <rPr>
        <b/>
        <sz val="11"/>
        <color rgb="FFFF0000"/>
        <rFont val="맑은 고딕"/>
        <family val="3"/>
        <charset val="129"/>
        <scheme val="minor"/>
      </rPr>
      <t>노란색 음영셀에 각각의 해당 금액을 입력</t>
    </r>
    <r>
      <rPr>
        <sz val="11"/>
        <rFont val="맑은 고딕"/>
        <family val="3"/>
        <charset val="129"/>
        <scheme val="minor"/>
      </rPr>
      <t xml:space="preserve">하시면 </t>
    </r>
    <r>
      <rPr>
        <b/>
        <sz val="11"/>
        <rFont val="맑은 고딕"/>
        <family val="3"/>
        <charset val="129"/>
        <scheme val="minor"/>
      </rPr>
      <t>기관고시율(국과위) 및 원기준 간접비율을
     모두 충족하는</t>
    </r>
    <r>
      <rPr>
        <b/>
        <sz val="11"/>
        <color rgb="FF0000CC"/>
        <rFont val="맑은 고딕"/>
        <family val="3"/>
        <charset val="129"/>
        <scheme val="minor"/>
      </rPr>
      <t xml:space="preserve"> </t>
    </r>
    <r>
      <rPr>
        <b/>
        <sz val="11"/>
        <rFont val="맑은 고딕"/>
        <family val="3"/>
        <charset val="129"/>
        <scheme val="minor"/>
      </rPr>
      <t xml:space="preserve">간접비(추정) 및 내부인건비 의무계상분이 </t>
    </r>
    <r>
      <rPr>
        <b/>
        <sz val="11"/>
        <color rgb="FFFF0000"/>
        <rFont val="맑은 고딕"/>
        <family val="3"/>
        <charset val="129"/>
        <scheme val="minor"/>
      </rPr>
      <t>자동으로 산출(주황색 음영셀)</t>
    </r>
    <r>
      <rPr>
        <sz val="11"/>
        <rFont val="맑은 고딕"/>
        <family val="3"/>
        <charset val="129"/>
        <scheme val="minor"/>
      </rPr>
      <t>되며,</t>
    </r>
    <phoneticPr fontId="1" type="noConversion"/>
  </si>
  <si>
    <r>
      <t xml:space="preserve">&gt;&gt; "연구비" 및 "총괄표" sheet에 자동 연동되므로 </t>
    </r>
    <r>
      <rPr>
        <b/>
        <sz val="11"/>
        <rFont val="맑은 고딕"/>
        <family val="3"/>
        <charset val="129"/>
        <scheme val="minor"/>
      </rPr>
      <t>"연구비" sheet의 기타 세부내역 입력을
     완료</t>
    </r>
    <r>
      <rPr>
        <sz val="11"/>
        <rFont val="맑은 고딕"/>
        <family val="3"/>
        <charset val="129"/>
        <scheme val="minor"/>
      </rPr>
      <t xml:space="preserve">하신 후 </t>
    </r>
    <r>
      <rPr>
        <b/>
        <sz val="11"/>
        <rFont val="맑은 고딕"/>
        <family val="3"/>
        <charset val="129"/>
        <scheme val="minor"/>
      </rPr>
      <t>연구비 비(세)목별 합계 금액 등을 확인</t>
    </r>
    <r>
      <rPr>
        <sz val="11"/>
        <rFont val="맑은 고딕"/>
        <family val="3"/>
        <charset val="129"/>
        <scheme val="minor"/>
      </rPr>
      <t>하여 주시기 바랍니다.</t>
    </r>
    <phoneticPr fontId="1" type="noConversion"/>
  </si>
  <si>
    <t>1. 기초자료</t>
    <phoneticPr fontId="1" type="noConversion"/>
  </si>
  <si>
    <t>구분</t>
    <phoneticPr fontId="1" type="noConversion"/>
  </si>
  <si>
    <t>금액</t>
    <phoneticPr fontId="1" type="noConversion"/>
  </si>
  <si>
    <t>적용비율</t>
    <phoneticPr fontId="1" type="noConversion"/>
  </si>
  <si>
    <t>총 사업비(현금)</t>
    <phoneticPr fontId="1" type="noConversion"/>
  </si>
  <si>
    <r>
      <t xml:space="preserve">사업별 간접비 </t>
    </r>
    <r>
      <rPr>
        <b/>
        <sz val="9"/>
        <color rgb="FF0000CC"/>
        <rFont val="맑은 고딕"/>
        <family val="3"/>
        <charset val="129"/>
        <scheme val="minor"/>
      </rPr>
      <t>제한기준이 있는 경우 해당 간접비율로 수정 입력 가능</t>
    </r>
    <phoneticPr fontId="1" type="noConversion"/>
  </si>
  <si>
    <t>원 기준 간접비(율) 기준
(총 사업비의 25% 이상)</t>
    <phoneticPr fontId="1" type="noConversion"/>
  </si>
  <si>
    <r>
      <t xml:space="preserve">내부인건비 "지급"분을 원기준 간접비로 인정하되, </t>
    </r>
    <r>
      <rPr>
        <b/>
        <sz val="9"/>
        <rFont val="맑은 고딕"/>
        <family val="3"/>
        <charset val="129"/>
        <scheme val="minor"/>
      </rPr>
      <t>간접비를 우선적으로 계상</t>
    </r>
    <r>
      <rPr>
        <sz val="9"/>
        <rFont val="맑은 고딕"/>
        <family val="3"/>
        <charset val="129"/>
        <scheme val="minor"/>
      </rPr>
      <t xml:space="preserve"> 함.
(연구진흥팀-7619, 2012.10.17)</t>
    </r>
    <phoneticPr fontId="1" type="noConversion"/>
  </si>
  <si>
    <t>2. 사업비 비목별 내역</t>
    <phoneticPr fontId="1" type="noConversion"/>
  </si>
  <si>
    <t>[ 참고: 내부인건비 참여율 계산 - 1인기준 ]</t>
    <phoneticPr fontId="1" type="noConversion"/>
  </si>
  <si>
    <t>현금</t>
    <phoneticPr fontId="1" type="noConversion"/>
  </si>
  <si>
    <t>비고</t>
    <phoneticPr fontId="1" type="noConversion"/>
  </si>
  <si>
    <t>직접비(인건비 포함)</t>
    <phoneticPr fontId="1" type="noConversion"/>
  </si>
  <si>
    <t>내부인건비</t>
    <phoneticPr fontId="1" type="noConversion"/>
  </si>
  <si>
    <t>원 간접비로 인정</t>
    <phoneticPr fontId="1" type="noConversion"/>
  </si>
  <si>
    <t>외부인건비</t>
    <phoneticPr fontId="1" type="noConversion"/>
  </si>
  <si>
    <t>학생인건비</t>
    <phoneticPr fontId="1" type="noConversion"/>
  </si>
  <si>
    <t>연구시설.장비 및 재료비</t>
    <phoneticPr fontId="1" type="noConversion"/>
  </si>
  <si>
    <t>연구활동비</t>
    <phoneticPr fontId="1" type="noConversion"/>
  </si>
  <si>
    <t>연구과제추진비</t>
    <phoneticPr fontId="1" type="noConversion"/>
  </si>
  <si>
    <t>연구수당</t>
    <phoneticPr fontId="1" type="noConversion"/>
  </si>
  <si>
    <t>협동(위탁)연구개발비</t>
    <phoneticPr fontId="1" type="noConversion"/>
  </si>
  <si>
    <t>간접비</t>
    <phoneticPr fontId="1" type="noConversion"/>
  </si>
  <si>
    <t>연구
지원비</t>
    <phoneticPr fontId="1" type="noConversion"/>
  </si>
  <si>
    <t>기관 공통지원경비(O/H)</t>
    <phoneticPr fontId="1" type="noConversion"/>
  </si>
  <si>
    <t>연구실 안전관리비(O/H)</t>
    <phoneticPr fontId="1" type="noConversion"/>
  </si>
  <si>
    <t>성과활용
지원비</t>
    <phoneticPr fontId="1" type="noConversion"/>
  </si>
  <si>
    <t>과학문화활동비(O/H)</t>
    <phoneticPr fontId="1" type="noConversion"/>
  </si>
  <si>
    <t>원 간접비로 인정되지 않으며, 해당 금액만큼 내부인건비(지급) 증액됨.</t>
    <phoneticPr fontId="1" type="noConversion"/>
  </si>
  <si>
    <t>지식재산권출원.등록비(O/H)</t>
    <phoneticPr fontId="1" type="noConversion"/>
  </si>
  <si>
    <t>총 사업비</t>
    <phoneticPr fontId="1" type="noConversion"/>
  </si>
  <si>
    <t>3. 간접비율 계산결과(확인)</t>
    <phoneticPr fontId="1" type="noConversion"/>
  </si>
  <si>
    <t>비율(결과)</t>
    <phoneticPr fontId="1" type="noConversion"/>
  </si>
  <si>
    <t>원 기준 간접비(율)</t>
    <phoneticPr fontId="1" type="noConversion"/>
  </si>
  <si>
    <t>국과위고시 기관 간접비(율)</t>
    <phoneticPr fontId="1" type="noConversion"/>
  </si>
  <si>
    <t>[ 연구과제 간접비 산출식 ]</t>
    <phoneticPr fontId="1" type="noConversion"/>
  </si>
  <si>
    <t>1. 기초자료</t>
    <phoneticPr fontId="1" type="noConversion"/>
  </si>
  <si>
    <t>구분</t>
    <phoneticPr fontId="1" type="noConversion"/>
  </si>
  <si>
    <t>금액</t>
    <phoneticPr fontId="1" type="noConversion"/>
  </si>
  <si>
    <t>적용비율</t>
    <phoneticPr fontId="1" type="noConversion"/>
  </si>
  <si>
    <t>총 사업비(현금)</t>
    <phoneticPr fontId="1" type="noConversion"/>
  </si>
  <si>
    <t>협동(위탁)연구개발비</t>
    <phoneticPr fontId="1" type="noConversion"/>
  </si>
  <si>
    <r>
      <t xml:space="preserve">사업별 간접비 </t>
    </r>
    <r>
      <rPr>
        <b/>
        <sz val="9"/>
        <color rgb="FF0000CC"/>
        <rFont val="맑은 고딕"/>
        <family val="3"/>
        <charset val="129"/>
        <scheme val="minor"/>
      </rPr>
      <t>제한기준이 있는 경우 해당 간접비율로 수정 입력 가능</t>
    </r>
    <phoneticPr fontId="1" type="noConversion"/>
  </si>
  <si>
    <r>
      <t xml:space="preserve">내부인건비 "지급"분을 원기준 간접비로 인정하되, </t>
    </r>
    <r>
      <rPr>
        <b/>
        <sz val="9"/>
        <rFont val="맑은 고딕"/>
        <family val="3"/>
        <charset val="129"/>
        <scheme val="minor"/>
      </rPr>
      <t>간접비를 우선적으로 계상</t>
    </r>
    <r>
      <rPr>
        <sz val="9"/>
        <rFont val="맑은 고딕"/>
        <family val="3"/>
        <charset val="129"/>
        <scheme val="minor"/>
      </rPr>
      <t xml:space="preserve"> 함.
(연구진흥팀-7619, 2012.10.17)</t>
    </r>
    <phoneticPr fontId="1" type="noConversion"/>
  </si>
  <si>
    <t>2. 사업비 비목별 내역</t>
    <phoneticPr fontId="1" type="noConversion"/>
  </si>
  <si>
    <t>[ 참고: 내부인건비 참여율 계산 - 1인기준 ]</t>
    <phoneticPr fontId="1" type="noConversion"/>
  </si>
  <si>
    <t>현금</t>
    <phoneticPr fontId="1" type="noConversion"/>
  </si>
  <si>
    <t>비고</t>
    <phoneticPr fontId="1" type="noConversion"/>
  </si>
  <si>
    <t>직접비(인건비 포함)</t>
    <phoneticPr fontId="1" type="noConversion"/>
  </si>
  <si>
    <t>내부인건비</t>
    <phoneticPr fontId="1" type="noConversion"/>
  </si>
  <si>
    <t>원 간접비로 인정</t>
    <phoneticPr fontId="1" type="noConversion"/>
  </si>
  <si>
    <t>외부인건비</t>
    <phoneticPr fontId="1" type="noConversion"/>
  </si>
  <si>
    <t>학생인건비</t>
    <phoneticPr fontId="1" type="noConversion"/>
  </si>
  <si>
    <t>연구시설.장비 및 재료비</t>
    <phoneticPr fontId="1" type="noConversion"/>
  </si>
  <si>
    <t>연구활동비</t>
    <phoneticPr fontId="1" type="noConversion"/>
  </si>
  <si>
    <t>연구과제추진비</t>
    <phoneticPr fontId="1" type="noConversion"/>
  </si>
  <si>
    <t>연구수당</t>
    <phoneticPr fontId="1" type="noConversion"/>
  </si>
  <si>
    <t>간접비</t>
    <phoneticPr fontId="1" type="noConversion"/>
  </si>
  <si>
    <t>연구
지원비</t>
    <phoneticPr fontId="1" type="noConversion"/>
  </si>
  <si>
    <t>기관 공통지원경비(O/H)</t>
    <phoneticPr fontId="1" type="noConversion"/>
  </si>
  <si>
    <t>원 간접비로 인정</t>
    <phoneticPr fontId="1" type="noConversion"/>
  </si>
  <si>
    <t>연구실 안전관리비(O/H)</t>
    <phoneticPr fontId="1" type="noConversion"/>
  </si>
  <si>
    <t>성과활용
지원비</t>
    <phoneticPr fontId="1" type="noConversion"/>
  </si>
  <si>
    <t>과학문화활동비(O/H)</t>
    <phoneticPr fontId="1" type="noConversion"/>
  </si>
  <si>
    <t>원 간접비로 인정되지 않으며, 해당 금액만큼 내부인건비(지급) 증액됨.</t>
    <phoneticPr fontId="1" type="noConversion"/>
  </si>
  <si>
    <t>지식재산권출원.등록비(O/H)</t>
    <phoneticPr fontId="1" type="noConversion"/>
  </si>
  <si>
    <t>총 사업비</t>
    <phoneticPr fontId="1" type="noConversion"/>
  </si>
  <si>
    <t>3. 간접비율 계산결과(확인)</t>
    <phoneticPr fontId="1" type="noConversion"/>
  </si>
  <si>
    <t>구분</t>
    <phoneticPr fontId="1" type="noConversion"/>
  </si>
  <si>
    <t>금액</t>
    <phoneticPr fontId="1" type="noConversion"/>
  </si>
  <si>
    <t>비율(결과)</t>
    <phoneticPr fontId="1" type="noConversion"/>
  </si>
  <si>
    <t>원 기준 간접비(율)</t>
    <phoneticPr fontId="1" type="noConversion"/>
  </si>
  <si>
    <t>직접비</t>
  </si>
  <si>
    <r>
      <t xml:space="preserve">&gt;&gt; 본 계산식은 과학기술정보통신부(구 미래부) 과제 연구비 작성에 최적화 되어 있으며,
     </t>
    </r>
    <r>
      <rPr>
        <b/>
        <sz val="11"/>
        <color rgb="FF0000CC"/>
        <rFont val="맑은 고딕"/>
        <family val="3"/>
        <charset val="129"/>
        <scheme val="minor"/>
      </rPr>
      <t>간접비를 제외(별도 고지)한 직접비만으로 작성</t>
    </r>
    <r>
      <rPr>
        <b/>
        <sz val="11"/>
        <rFont val="맑은 고딕"/>
        <family val="3"/>
        <charset val="129"/>
        <scheme val="minor"/>
      </rPr>
      <t>하는 과제에 적합하</t>
    </r>
    <r>
      <rPr>
        <sz val="11"/>
        <rFont val="맑은 고딕"/>
        <family val="3"/>
        <charset val="129"/>
        <scheme val="minor"/>
      </rPr>
      <t>므로</t>
    </r>
    <r>
      <rPr>
        <sz val="11"/>
        <color rgb="FF0000CC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간접비를 포함한
     총 연구비를 기준으로 작성하고자 하시는 분들은 함께 배포된 "연구비작성_기본.xlsx" 파일을
     활용</t>
    </r>
    <r>
      <rPr>
        <sz val="11"/>
        <rFont val="맑은 고딕"/>
        <family val="3"/>
        <charset val="129"/>
        <scheme val="minor"/>
      </rPr>
      <t>하여 주시기 바랍니다.</t>
    </r>
    <phoneticPr fontId="1" type="noConversion"/>
  </si>
  <si>
    <t>- 식대: 집행용도 및 단가(10,000원/인/회)에 유의. 식대는 야근/특근 식비로만 집행가능(평일 점심식대 집행불가)</t>
    <phoneticPr fontId="1" type="noConversion"/>
  </si>
  <si>
    <t>지급
(A)</t>
    <phoneticPr fontId="1" type="noConversion"/>
  </si>
  <si>
    <t>지급
(B)</t>
    <phoneticPr fontId="1" type="noConversion"/>
  </si>
  <si>
    <t>연구지원인력인건비(C)</t>
    <phoneticPr fontId="1" type="noConversion"/>
  </si>
  <si>
    <t>학생인건비(D)</t>
    <phoneticPr fontId="1" type="noConversion"/>
  </si>
  <si>
    <t>인건비소계(E=A+B+C+D)</t>
    <phoneticPr fontId="1" type="noConversion"/>
  </si>
  <si>
    <t>연구시설·장비비(F)</t>
    <phoneticPr fontId="1" type="noConversion"/>
  </si>
  <si>
    <t>연구활동비(G)</t>
    <phoneticPr fontId="1" type="noConversion"/>
  </si>
  <si>
    <t>연구재료비(H)</t>
    <phoneticPr fontId="1" type="noConversion"/>
  </si>
  <si>
    <t>연구수당(I)</t>
    <phoneticPr fontId="1" type="noConversion"/>
  </si>
  <si>
    <t>연구비소계(J=F+G+H+I)</t>
    <phoneticPr fontId="1" type="noConversion"/>
  </si>
  <si>
    <t>위탁연구개발비(K)</t>
    <phoneticPr fontId="1" type="noConversion"/>
  </si>
  <si>
    <t>직접비 소계(L=E+J+K)</t>
    <phoneticPr fontId="1" type="noConversion"/>
  </si>
  <si>
    <t>현금</t>
    <phoneticPr fontId="1" type="noConversion"/>
  </si>
  <si>
    <t>연구시설·장비비</t>
    <phoneticPr fontId="13" type="noConversion"/>
  </si>
  <si>
    <t>연구재료비</t>
    <phoneticPr fontId="13" type="noConversion"/>
  </si>
  <si>
    <t>시설비</t>
    <phoneticPr fontId="13" type="noConversion"/>
  </si>
  <si>
    <t>시약 및 재료비</t>
    <phoneticPr fontId="1" type="noConversion"/>
  </si>
  <si>
    <t>전산처리 및 관리비(외부)</t>
    <phoneticPr fontId="1" type="noConversion"/>
  </si>
  <si>
    <t>시작품·시험설비 제작경비</t>
    <phoneticPr fontId="1" type="noConversion"/>
  </si>
  <si>
    <t>시제품제작비(외부)</t>
    <phoneticPr fontId="1" type="noConversion"/>
  </si>
  <si>
    <t>시제품제작비(내부)</t>
    <phoneticPr fontId="1" type="noConversion"/>
  </si>
  <si>
    <t>재료비/전산처리비(260)</t>
    <phoneticPr fontId="1" type="noConversion"/>
  </si>
  <si>
    <t>연구기자재비/시설비(190)</t>
    <phoneticPr fontId="13" type="noConversion"/>
  </si>
  <si>
    <t>현물</t>
    <phoneticPr fontId="1" type="noConversion"/>
  </si>
  <si>
    <t>-</t>
    <phoneticPr fontId="1" type="noConversion"/>
  </si>
  <si>
    <t xml:space="preserve">사무기기 경비 </t>
    <phoneticPr fontId="13" type="noConversion"/>
  </si>
  <si>
    <t>소프트웨어 경비</t>
    <phoneticPr fontId="13" type="noConversion"/>
  </si>
  <si>
    <r>
      <t>- 회의</t>
    </r>
    <r>
      <rPr>
        <b/>
        <sz val="11"/>
        <color theme="1"/>
        <rFont val="맑은 고딕"/>
        <family val="3"/>
        <charset val="129"/>
        <scheme val="minor"/>
      </rPr>
      <t>장 사용료</t>
    </r>
    <r>
      <rPr>
        <sz val="11"/>
        <color theme="1"/>
        <rFont val="맑은 고딕"/>
        <family val="2"/>
        <charset val="129"/>
        <scheme val="minor"/>
      </rPr>
      <t xml:space="preserve">, 세미나 개최비: 회의비 용도는 </t>
    </r>
    <r>
      <rPr>
        <b/>
        <sz val="11"/>
        <color theme="1"/>
        <rFont val="맑은 고딕"/>
        <family val="3"/>
        <charset val="129"/>
        <scheme val="minor"/>
      </rPr>
      <t>"연구활동비" "회의비" 항목에 작성</t>
    </r>
    <phoneticPr fontId="1" type="noConversion"/>
  </si>
  <si>
    <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- 포닥: </t>
    </r>
    <r>
      <rPr>
        <b/>
        <sz val="11"/>
        <color theme="1"/>
        <rFont val="맑은 고딕"/>
        <family val="3"/>
        <charset val="129"/>
        <scheme val="minor"/>
      </rPr>
      <t>학생인건비(풀링)에 포함하여 계상할 수 없음</t>
    </r>
    <r>
      <rPr>
        <sz val="11"/>
        <color theme="1"/>
        <rFont val="맑은 고딕"/>
        <family val="2"/>
        <charset val="129"/>
        <scheme val="minor"/>
      </rPr>
      <t>.</t>
    </r>
    <phoneticPr fontId="1" type="noConversion"/>
  </si>
  <si>
    <t xml:space="preserve">3. 연구장비·재료비 </t>
    <phoneticPr fontId="1" type="noConversion"/>
  </si>
  <si>
    <t>- 시험, 분석·검사료는 "연구활동비"의 "시험, 분석·검사,…" 항목에 작성</t>
    <phoneticPr fontId="1" type="noConversion"/>
  </si>
  <si>
    <t>2022.12.21. 기준</t>
    <phoneticPr fontId="1" type="noConversion"/>
  </si>
  <si>
    <r>
      <t xml:space="preserve">&gt;&gt; "연구비" 및 "총괄표" sheet에 자동 연동되므로 </t>
    </r>
    <r>
      <rPr>
        <b/>
        <sz val="11"/>
        <rFont val="맑은 고딕"/>
        <family val="3"/>
        <charset val="129"/>
        <scheme val="minor"/>
      </rPr>
      <t>"연구비" sheet의 기타 세부내역 입력을
     완료</t>
    </r>
    <r>
      <rPr>
        <sz val="11"/>
        <rFont val="맑은 고딕"/>
        <family val="3"/>
        <charset val="129"/>
        <scheme val="minor"/>
      </rPr>
      <t xml:space="preserve">한 후 </t>
    </r>
    <r>
      <rPr>
        <b/>
        <sz val="11"/>
        <rFont val="맑은 고딕"/>
        <family val="3"/>
        <charset val="129"/>
        <scheme val="minor"/>
      </rPr>
      <t>연구비 비(세)목별 합계 금액 등을 확인</t>
    </r>
    <r>
      <rPr>
        <sz val="11"/>
        <rFont val="맑은 고딕"/>
        <family val="3"/>
        <charset val="129"/>
        <scheme val="minor"/>
      </rPr>
      <t>하시기 바랍니다.</t>
    </r>
    <phoneticPr fontId="1" type="noConversion"/>
  </si>
  <si>
    <r>
      <t xml:space="preserve">&gt;&gt; 또한, </t>
    </r>
    <r>
      <rPr>
        <b/>
        <sz val="11"/>
        <rFont val="맑은 고딕"/>
        <family val="3"/>
        <charset val="129"/>
        <scheme val="minor"/>
      </rPr>
      <t>간접비율을 제한하는 특정 사업</t>
    </r>
    <r>
      <rPr>
        <sz val="11"/>
        <rFont val="맑은 고딕"/>
        <family val="3"/>
        <charset val="129"/>
        <scheme val="minor"/>
      </rPr>
      <t>의 경우에는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rgb="FF0000CC"/>
        <rFont val="맑은 고딕"/>
        <family val="3"/>
        <charset val="129"/>
        <scheme val="minor"/>
      </rPr>
      <t>하늘색 음영셀의 간접비율을 수정 입력하여
     활</t>
    </r>
    <r>
      <rPr>
        <sz val="11"/>
        <rFont val="맑은 고딕"/>
        <family val="3"/>
        <charset val="129"/>
        <scheme val="minor"/>
      </rPr>
      <t xml:space="preserve">용할 수 있으나, </t>
    </r>
    <r>
      <rPr>
        <b/>
        <sz val="11"/>
        <rFont val="맑은 고딕"/>
        <family val="3"/>
        <charset val="129"/>
        <scheme val="minor"/>
      </rPr>
      <t>연구관리팀의 확인 요청 시 관련 근거자료를 제시</t>
    </r>
    <r>
      <rPr>
        <sz val="11"/>
        <rFont val="맑은 고딕"/>
        <family val="3"/>
        <charset val="129"/>
        <scheme val="minor"/>
      </rPr>
      <t>해 주셔야 합니다.</t>
    </r>
    <phoneticPr fontId="1" type="noConversion"/>
  </si>
  <si>
    <r>
      <t xml:space="preserve">&gt;&gt; 본 계산식은 과학기술정보통신부 과제 연구비 작성에 최적화되어 있으며, 
     </t>
    </r>
    <r>
      <rPr>
        <b/>
        <sz val="11"/>
        <color rgb="FF0000CC"/>
        <rFont val="맑은 고딕"/>
        <family val="3"/>
        <charset val="129"/>
        <scheme val="minor"/>
      </rPr>
      <t>간접비를 포함한 총 연구비를 기준</t>
    </r>
    <r>
      <rPr>
        <b/>
        <sz val="11"/>
        <rFont val="맑은 고딕"/>
        <family val="3"/>
        <charset val="129"/>
        <scheme val="minor"/>
      </rPr>
      <t>으로 작성하는 과제에 적합</t>
    </r>
    <r>
      <rPr>
        <sz val="11"/>
        <rFont val="맑은 고딕"/>
        <family val="3"/>
        <charset val="129"/>
        <scheme val="minor"/>
      </rPr>
      <t xml:space="preserve">하므로
     간접비 없이(별도 고지) </t>
    </r>
    <r>
      <rPr>
        <b/>
        <sz val="11"/>
        <color rgb="FFFF0000"/>
        <rFont val="맑은 고딕"/>
        <family val="3"/>
        <charset val="129"/>
        <scheme val="minor"/>
      </rPr>
      <t>직접비만으로 계획서를 작성하셔야 하는 분들은 함께 배포된
     "연구비작성_직접비(간접비제외).xlsx" 파일을 활용</t>
    </r>
    <r>
      <rPr>
        <sz val="11"/>
        <rFont val="맑은 고딕"/>
        <family val="3"/>
        <charset val="129"/>
        <scheme val="minor"/>
      </rPr>
      <t>하여 주시기 바랍니다.</t>
    </r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</si>
  <si>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>&gt;&gt; 노란색 음영셀에 각각의 해당 금액을 입력</t>
    </r>
    <r>
      <rPr>
        <sz val="11"/>
        <rFont val="맑은 고딕"/>
        <family val="3"/>
        <charset val="129"/>
        <scheme val="minor"/>
      </rPr>
      <t xml:space="preserve">하면 </t>
    </r>
    <r>
      <rPr>
        <b/>
        <sz val="11"/>
        <rFont val="맑은 고딕"/>
        <family val="3"/>
        <charset val="129"/>
        <scheme val="minor"/>
      </rPr>
      <t>간접비고시비율(과기부) 및 자체 간접비율을
     모두 충족하는</t>
    </r>
    <r>
      <rPr>
        <b/>
        <sz val="11"/>
        <color rgb="FF0000CC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간접비 및 내부인건비 의무계상분이 자동으로 산출(주황색 음영셀)</t>
    </r>
    <r>
      <rPr>
        <sz val="11"/>
        <rFont val="맑은 고딕"/>
        <family val="3"/>
        <charset val="129"/>
        <scheme val="minor"/>
      </rPr>
      <t>되며,</t>
    </r>
    <phoneticPr fontId="1" type="noConversion"/>
  </si>
  <si>
    <t>자체 간접비율
(총 사업비의 25% 이상)</t>
    <phoneticPr fontId="1" type="noConversion"/>
  </si>
  <si>
    <t>과기부 고시 기관 간접비(율)</t>
    <phoneticPr fontId="1" type="noConversion"/>
  </si>
  <si>
    <t>간접비고시비율(과기부)
※ '수정직접비(직접비 중 현물 부담액, 위탁연구개발비, 국제공동연구개발비, 연구개발부담비 제외)'의 23.08% 이하</t>
    <phoneticPr fontId="1" type="noConversion"/>
  </si>
  <si>
    <t>국과위고시 기관 간접비율
※ '수정직접비(직접비 중 현물 부담액, 위탁연구개발비, 국제공동연구개발비, 연구개발부담비 제외)'의 23.08% 이하</t>
    <phoneticPr fontId="1" type="noConversion"/>
  </si>
  <si>
    <r>
      <t>2. 간접비 및 내부인건비: "</t>
    </r>
    <r>
      <rPr>
        <sz val="11"/>
        <rFont val="맑은 고딕"/>
        <family val="3"/>
        <charset val="129"/>
        <scheme val="minor"/>
      </rPr>
      <t>수정직접비의 23.08% 이내" &amp; "총 연구비의 25% 이상"</t>
    </r>
    <phoneticPr fontId="13" type="noConversion"/>
  </si>
  <si>
    <t>※ 수정직접비: 직접비 중 현물 부담액, 위탁연구개발비, 국제공동연구개발비, 연구개발비 제외</t>
    <phoneticPr fontId="1" type="noConversion"/>
  </si>
  <si>
    <r>
      <t>4. 위탁연구개발비:</t>
    </r>
    <r>
      <rPr>
        <sz val="11"/>
        <rFont val="맑은 고딕"/>
        <family val="3"/>
        <charset val="129"/>
        <scheme val="minor"/>
      </rPr>
      <t xml:space="preserve"> 위탁연구개발비, 국제공동연구개발비, 연구개발부담비를 제외한 직접비의 40%를 초과할 수 없음</t>
    </r>
    <phoneticPr fontId="13" type="noConversion"/>
  </si>
  <si>
    <r>
      <t xml:space="preserve">1. 연구수당: </t>
    </r>
    <r>
      <rPr>
        <sz val="11"/>
        <rFont val="맑은 고딕"/>
        <family val="3"/>
        <charset val="129"/>
        <scheme val="minor"/>
      </rPr>
      <t>수정인건비의 20% 이내</t>
    </r>
    <phoneticPr fontId="13" type="noConversion"/>
  </si>
  <si>
    <t>※ 수정인건비: 현물 포함 인건비+학생인건비+미지급인건비 (단, 연구근접지원인력인건비 불포함)</t>
    <phoneticPr fontId="1" type="noConversion"/>
  </si>
  <si>
    <t>연구근접지원인력인건비(177)</t>
    <phoneticPr fontId="13" type="noConversion"/>
  </si>
  <si>
    <t>연구실안전관리비(O/H)</t>
    <phoneticPr fontId="13" type="noConversion"/>
  </si>
  <si>
    <t>지식재산권 출원·등록비(O/H)</t>
    <phoneticPr fontId="13" type="noConversion"/>
  </si>
  <si>
    <t>기관 공통지원경비(O/H)</t>
    <phoneticPr fontId="13" type="noConversion"/>
  </si>
  <si>
    <t>2022.12.21. 기준</t>
    <phoneticPr fontId="1" type="noConversion"/>
  </si>
  <si>
    <t>월 기준급여</t>
    <phoneticPr fontId="1" type="noConversion"/>
  </si>
  <si>
    <t>과제 참여 개월 수</t>
    <phoneticPr fontId="1" type="noConversion"/>
  </si>
  <si>
    <t>현금계상율(지급참여율)</t>
    <phoneticPr fontId="1" type="noConversion"/>
  </si>
  <si>
    <t xml:space="preserve"> * 교직원 월 기준급여: 매해 4월경 변경 (학부,연구소 행정실에 문의)       * 학생(23.03.01.이후): 박사 월 300만원, 석사 월 220만원, 학사 월 130만원</t>
    <phoneticPr fontId="1" type="noConversion"/>
  </si>
  <si>
    <t xml:space="preserve"> * 미지급참여율 필요시: "과제 실질참여율 - 지급참여율"로 산정</t>
    <phoneticPr fontId="1" type="noConversion"/>
  </si>
  <si>
    <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* 전임연구원이 없는 과제의 </t>
    </r>
    <r>
      <rPr>
        <b/>
        <sz val="11"/>
        <color theme="1"/>
        <rFont val="맑은 고딕"/>
        <family val="3"/>
        <charset val="129"/>
        <scheme val="minor"/>
      </rPr>
      <t>연구책임자가 비전임인 경우</t>
    </r>
    <r>
      <rPr>
        <sz val="11"/>
        <color theme="1"/>
        <rFont val="맑은 고딕"/>
        <family val="2"/>
        <charset val="129"/>
        <scheme val="minor"/>
      </rPr>
      <t>, "간접비" 산출금액만 적용하면 되며, 내부인건비 등은 자율적으로 계상하실 수 있습니다.</t>
    </r>
    <phoneticPr fontId="1" type="noConversion"/>
  </si>
  <si>
    <t>※ IRIS 에서 '산출금액 연봉금액' : 월 기준급여 X 참여개월수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</si>
</sst>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#,##0_);[Red]\(#,##0\)"/>
    <numFmt numFmtId="178" formatCode="0.0%"/>
    <numFmt numFmtId="179" formatCode="#,##0.0000_ "/>
  </numFmts>
  <fonts count="5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rgb="FF0000CC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1"/>
      <name val="함초롬바탕"/>
      <family val="1"/>
      <charset val="129"/>
    </font>
    <font>
      <sz val="10"/>
      <color rgb="FF000000"/>
      <name val="함초롬바탕"/>
      <family val="1"/>
      <charset val="129"/>
    </font>
    <font>
      <sz val="11"/>
      <color rgb="FFFF0000"/>
      <name val="맑은 고딕"/>
      <family val="3"/>
      <charset val="129"/>
    </font>
    <font>
      <b/>
      <u/>
      <sz val="11"/>
      <color rgb="FF0000CC"/>
      <name val="맑은 고딕"/>
      <family val="3"/>
      <charset val="129"/>
      <scheme val="minor"/>
    </font>
    <font>
      <b/>
      <sz val="9"/>
      <color rgb="FF0000CC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color rgb="FF0000CC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  <font>
      <i/>
      <sz val="9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sz val="11"/>
      <color rgb="FF0000CC"/>
      <name val="함초롬바탕"/>
      <family val="1"/>
      <charset val="129"/>
    </font>
    <font>
      <sz val="11"/>
      <color rgb="FFFF0000"/>
      <name val="함초롬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10"/>
      <color rgb="FF0000CC"/>
      <name val="함초롬바탕"/>
      <family val="1"/>
      <charset val="129"/>
    </font>
    <font>
      <sz val="9"/>
      <color theme="1"/>
      <name val="맑은 고딕"/>
      <family val="2"/>
      <charset val="129"/>
      <scheme val="minor"/>
    </font>
    <font>
      <sz val="10"/>
      <color rgb="FF0000FF"/>
      <name val="맑은 고딕"/>
      <family val="2"/>
      <charset val="129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0" fontId="10" fillId="0" borderId="0"/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" fillId="9" borderId="24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" fillId="0" borderId="25" applyNumberFormat="0" applyFill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7" borderId="2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41" fontId="46" fillId="0" borderId="0" applyFont="0" applyFill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10" fillId="0" borderId="0" xfId="1"/>
    <xf numFmtId="0" fontId="7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5" fillId="36" borderId="39" xfId="1" applyFont="1" applyFill="1" applyBorder="1" applyAlignment="1" applyProtection="1">
      <alignment horizontal="center" vertical="center" shrinkToFit="1"/>
      <protection locked="0"/>
    </xf>
    <xf numFmtId="176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left" vertical="center" shrinkToFit="1"/>
      <protection locked="0"/>
    </xf>
    <xf numFmtId="0" fontId="5" fillId="0" borderId="1" xfId="1" applyFont="1" applyFill="1" applyBorder="1" applyAlignment="1" applyProtection="1">
      <alignment horizontal="center" vertical="center" shrinkToFit="1"/>
      <protection locked="0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0" borderId="2" xfId="1" applyFont="1" applyFill="1" applyBorder="1" applyAlignment="1" applyProtection="1">
      <alignment horizontal="center" vertical="center" shrinkToFit="1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37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horizontal="center" vertical="center" shrinkToFit="1"/>
      <protection locked="0"/>
    </xf>
    <xf numFmtId="0" fontId="5" fillId="0" borderId="6" xfId="1" applyFont="1" applyFill="1" applyBorder="1" applyAlignment="1" applyProtection="1">
      <alignment horizontal="center" vertical="center" shrinkToFit="1"/>
      <protection locked="0"/>
    </xf>
    <xf numFmtId="0" fontId="5" fillId="0" borderId="6" xfId="1" applyFont="1" applyFill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vertical="center"/>
      <protection locked="0"/>
    </xf>
    <xf numFmtId="0" fontId="5" fillId="0" borderId="36" xfId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176" fontId="5" fillId="0" borderId="0" xfId="1" applyNumberFormat="1" applyFont="1" applyAlignment="1" applyProtection="1">
      <alignment vertical="center"/>
      <protection locked="0"/>
    </xf>
    <xf numFmtId="176" fontId="11" fillId="0" borderId="0" xfId="1" applyNumberFormat="1" applyFont="1" applyAlignment="1" applyProtection="1">
      <alignment vertical="center"/>
      <protection locked="0"/>
    </xf>
    <xf numFmtId="0" fontId="5" fillId="0" borderId="42" xfId="1" applyFont="1" applyBorder="1" applyAlignment="1" applyProtection="1">
      <alignment horizontal="center" vertical="center" wrapText="1"/>
      <protection locked="0"/>
    </xf>
    <xf numFmtId="0" fontId="5" fillId="0" borderId="43" xfId="1" applyFont="1" applyBorder="1" applyAlignment="1" applyProtection="1">
      <alignment vertical="center"/>
      <protection locked="0"/>
    </xf>
    <xf numFmtId="0" fontId="5" fillId="0" borderId="29" xfId="1" applyFont="1" applyBorder="1" applyAlignment="1" applyProtection="1">
      <alignment vertical="center"/>
      <protection locked="0"/>
    </xf>
    <xf numFmtId="0" fontId="5" fillId="0" borderId="42" xfId="1" applyFont="1" applyBorder="1" applyAlignment="1" applyProtection="1">
      <alignment vertical="center"/>
      <protection locked="0"/>
    </xf>
    <xf numFmtId="0" fontId="5" fillId="0" borderId="41" xfId="1" applyFont="1" applyBorder="1" applyAlignment="1" applyProtection="1">
      <alignment horizontal="center" vertical="center"/>
      <protection locked="0"/>
    </xf>
    <xf numFmtId="0" fontId="5" fillId="0" borderId="37" xfId="1" applyFont="1" applyFill="1" applyBorder="1" applyAlignment="1" applyProtection="1">
      <alignment vertical="center"/>
      <protection locked="0"/>
    </xf>
    <xf numFmtId="0" fontId="5" fillId="0" borderId="36" xfId="1" applyFont="1" applyFill="1" applyBorder="1" applyAlignment="1" applyProtection="1">
      <alignment horizontal="center" vertical="center" shrinkToFit="1"/>
      <protection locked="0"/>
    </xf>
    <xf numFmtId="0" fontId="5" fillId="0" borderId="34" xfId="1" applyFont="1" applyFill="1" applyBorder="1" applyAlignment="1" applyProtection="1">
      <alignment vertical="center"/>
      <protection locked="0"/>
    </xf>
    <xf numFmtId="0" fontId="5" fillId="0" borderId="33" xfId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Border="1" applyAlignment="1" applyProtection="1">
      <alignment horizontal="center" vertical="center" shrinkToFit="1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0" fontId="11" fillId="0" borderId="0" xfId="1" applyFont="1" applyBorder="1" applyAlignment="1" applyProtection="1">
      <alignment vertical="center"/>
      <protection locked="0"/>
    </xf>
    <xf numFmtId="0" fontId="5" fillId="0" borderId="34" xfId="1" applyFont="1" applyBorder="1" applyAlignment="1" applyProtection="1">
      <alignment vertical="center"/>
      <protection locked="0"/>
    </xf>
    <xf numFmtId="0" fontId="5" fillId="0" borderId="33" xfId="1" applyFont="1" applyBorder="1" applyAlignment="1" applyProtection="1">
      <alignment vertical="center"/>
      <protection locked="0"/>
    </xf>
    <xf numFmtId="0" fontId="5" fillId="0" borderId="2" xfId="1" applyFont="1" applyBorder="1" applyAlignment="1" applyProtection="1">
      <alignment vertical="center"/>
      <protection locked="0"/>
    </xf>
    <xf numFmtId="0" fontId="5" fillId="0" borderId="2" xfId="1" applyFont="1" applyFill="1" applyBorder="1" applyAlignment="1" applyProtection="1">
      <alignment vertical="center"/>
      <protection locked="0"/>
    </xf>
    <xf numFmtId="0" fontId="5" fillId="0" borderId="34" xfId="1" applyFont="1" applyFill="1" applyBorder="1" applyAlignment="1" applyProtection="1">
      <alignment vertical="center" wrapText="1"/>
      <protection locked="0"/>
    </xf>
    <xf numFmtId="0" fontId="5" fillId="0" borderId="33" xfId="1" applyFont="1" applyFill="1" applyBorder="1" applyAlignment="1" applyProtection="1">
      <alignment vertical="center" wrapText="1"/>
      <protection locked="0"/>
    </xf>
    <xf numFmtId="0" fontId="5" fillId="0" borderId="33" xfId="1" applyFont="1" applyBorder="1" applyAlignment="1" applyProtection="1">
      <alignment vertical="center" wrapText="1"/>
      <protection locked="0"/>
    </xf>
    <xf numFmtId="0" fontId="10" fillId="0" borderId="33" xfId="1" applyFont="1" applyFill="1" applyBorder="1" applyAlignment="1" applyProtection="1">
      <alignment wrapText="1"/>
      <protection locked="0"/>
    </xf>
    <xf numFmtId="0" fontId="5" fillId="0" borderId="34" xfId="1" applyFont="1" applyBorder="1" applyAlignment="1" applyProtection="1">
      <alignment vertical="center" wrapText="1"/>
      <protection locked="0"/>
    </xf>
    <xf numFmtId="0" fontId="5" fillId="39" borderId="37" xfId="1" applyFont="1" applyFill="1" applyBorder="1" applyAlignment="1" applyProtection="1">
      <alignment horizontal="center" vertical="center"/>
      <protection locked="0"/>
    </xf>
    <xf numFmtId="0" fontId="5" fillId="39" borderId="36" xfId="1" applyFont="1" applyFill="1" applyBorder="1" applyAlignment="1" applyProtection="1">
      <alignment horizontal="left" vertical="center"/>
      <protection locked="0"/>
    </xf>
    <xf numFmtId="0" fontId="5" fillId="39" borderId="11" xfId="1" applyFont="1" applyFill="1" applyBorder="1" applyAlignment="1" applyProtection="1">
      <alignment horizontal="center" vertical="center" shrinkToFit="1"/>
      <protection locked="0"/>
    </xf>
    <xf numFmtId="0" fontId="5" fillId="39" borderId="6" xfId="1" applyFont="1" applyFill="1" applyBorder="1" applyAlignment="1" applyProtection="1">
      <alignment horizontal="center" vertical="center" shrinkToFit="1"/>
      <protection locked="0"/>
    </xf>
    <xf numFmtId="0" fontId="5" fillId="39" borderId="1" xfId="1" applyFont="1" applyFill="1" applyBorder="1" applyAlignment="1" applyProtection="1">
      <alignment horizontal="center" vertical="center" shrinkToFit="1"/>
      <protection locked="0"/>
    </xf>
    <xf numFmtId="0" fontId="5" fillId="0" borderId="34" xfId="1" applyFont="1" applyFill="1" applyBorder="1" applyAlignment="1" applyProtection="1">
      <alignment horizontal="center" vertical="center"/>
      <protection locked="0"/>
    </xf>
    <xf numFmtId="0" fontId="5" fillId="40" borderId="3" xfId="1" applyFont="1" applyFill="1" applyBorder="1" applyAlignment="1" applyProtection="1">
      <alignment horizontal="center" vertical="center"/>
      <protection locked="0"/>
    </xf>
    <xf numFmtId="0" fontId="5" fillId="40" borderId="3" xfId="1" applyFont="1" applyFill="1" applyBorder="1" applyAlignment="1" applyProtection="1">
      <alignment horizontal="center" vertical="center" shrinkToFit="1"/>
      <protection locked="0"/>
    </xf>
    <xf numFmtId="0" fontId="5" fillId="40" borderId="14" xfId="1" applyFont="1" applyFill="1" applyBorder="1" applyAlignment="1" applyProtection="1">
      <alignment horizontal="center" vertical="center" shrinkToFit="1"/>
      <protection locked="0"/>
    </xf>
    <xf numFmtId="0" fontId="5" fillId="40" borderId="9" xfId="1" applyFont="1" applyFill="1" applyBorder="1" applyAlignment="1" applyProtection="1">
      <alignment horizontal="center" vertical="center" shrinkToFit="1"/>
      <protection locked="0"/>
    </xf>
    <xf numFmtId="0" fontId="5" fillId="40" borderId="1" xfId="1" applyFont="1" applyFill="1" applyBorder="1" applyAlignment="1" applyProtection="1">
      <alignment horizontal="center" vertical="center"/>
      <protection locked="0"/>
    </xf>
    <xf numFmtId="0" fontId="5" fillId="40" borderId="1" xfId="1" applyFont="1" applyFill="1" applyBorder="1" applyAlignment="1" applyProtection="1">
      <alignment vertical="center"/>
      <protection locked="0"/>
    </xf>
    <xf numFmtId="0" fontId="5" fillId="40" borderId="9" xfId="1" applyFont="1" applyFill="1" applyBorder="1" applyAlignment="1" applyProtection="1">
      <alignment horizontal="center" vertical="center"/>
      <protection locked="0"/>
    </xf>
    <xf numFmtId="0" fontId="5" fillId="40" borderId="9" xfId="1" applyFont="1" applyFill="1" applyBorder="1" applyAlignment="1" applyProtection="1">
      <alignment vertical="center"/>
      <protection locked="0"/>
    </xf>
    <xf numFmtId="176" fontId="5" fillId="0" borderId="0" xfId="1" applyNumberFormat="1" applyFont="1" applyBorder="1" applyAlignment="1" applyProtection="1">
      <alignment horizontal="right" vertical="center" shrinkToFit="1"/>
      <protection locked="0"/>
    </xf>
    <xf numFmtId="0" fontId="7" fillId="35" borderId="38" xfId="1" applyFont="1" applyFill="1" applyBorder="1" applyAlignment="1" applyProtection="1">
      <alignment horizontal="center" vertical="center" shrinkToFit="1"/>
      <protection locked="0"/>
    </xf>
    <xf numFmtId="0" fontId="5" fillId="35" borderId="29" xfId="1" applyFont="1" applyFill="1" applyBorder="1" applyAlignment="1" applyProtection="1">
      <alignment horizontal="center" vertical="center" shrinkToFit="1"/>
      <protection locked="0"/>
    </xf>
    <xf numFmtId="0" fontId="7" fillId="38" borderId="16" xfId="1" applyFont="1" applyFill="1" applyBorder="1" applyAlignment="1" applyProtection="1">
      <alignment horizontal="center" vertical="center" shrinkToFit="1"/>
      <protection locked="0"/>
    </xf>
    <xf numFmtId="176" fontId="7" fillId="38" borderId="26" xfId="1" applyNumberFormat="1" applyFont="1" applyFill="1" applyBorder="1" applyAlignment="1" applyProtection="1">
      <alignment vertical="center" shrinkToFit="1"/>
    </xf>
    <xf numFmtId="0" fontId="8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5" fillId="41" borderId="59" xfId="1" applyNumberFormat="1" applyFont="1" applyFill="1" applyBorder="1" applyAlignment="1" applyProtection="1">
      <alignment vertical="center"/>
    </xf>
    <xf numFmtId="0" fontId="33" fillId="0" borderId="0" xfId="1" applyFont="1" applyAlignment="1" applyProtection="1">
      <alignment vertical="center"/>
      <protection locked="0"/>
    </xf>
    <xf numFmtId="0" fontId="15" fillId="0" borderId="42" xfId="1" applyFont="1" applyBorder="1" applyAlignment="1" applyProtection="1">
      <alignment horizontal="center" vertical="center" wrapText="1"/>
      <protection locked="0"/>
    </xf>
    <xf numFmtId="0" fontId="15" fillId="0" borderId="45" xfId="1" applyFont="1" applyBorder="1" applyAlignment="1" applyProtection="1">
      <alignment horizontal="center" vertical="center" wrapText="1" shrinkToFit="1"/>
      <protection locked="0"/>
    </xf>
    <xf numFmtId="0" fontId="3" fillId="0" borderId="0" xfId="0" applyFont="1">
      <alignment vertical="center"/>
    </xf>
    <xf numFmtId="0" fontId="31" fillId="0" borderId="0" xfId="1" applyFont="1" applyAlignment="1" applyProtection="1">
      <alignment horizontal="center" vertical="center"/>
      <protection locked="0"/>
    </xf>
    <xf numFmtId="0" fontId="10" fillId="0" borderId="0" xfId="1" applyProtection="1">
      <protection locked="0"/>
    </xf>
    <xf numFmtId="0" fontId="32" fillId="34" borderId="46" xfId="1" applyFont="1" applyFill="1" applyBorder="1" applyAlignment="1" applyProtection="1">
      <alignment horizontal="center" vertical="center" wrapText="1"/>
      <protection locked="0"/>
    </xf>
    <xf numFmtId="176" fontId="32" fillId="0" borderId="46" xfId="1" applyNumberFormat="1" applyFont="1" applyFill="1" applyBorder="1" applyAlignment="1" applyProtection="1">
      <alignment horizontal="right" vertical="center" wrapText="1"/>
      <protection locked="0"/>
    </xf>
    <xf numFmtId="176" fontId="32" fillId="37" borderId="46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vertical="center"/>
      <protection locked="0"/>
    </xf>
    <xf numFmtId="176" fontId="32" fillId="0" borderId="46" xfId="1" applyNumberFormat="1" applyFont="1" applyFill="1" applyBorder="1" applyAlignment="1" applyProtection="1">
      <alignment horizontal="right" vertical="center" wrapText="1"/>
    </xf>
    <xf numFmtId="0" fontId="11" fillId="0" borderId="0" xfId="1" applyFont="1" applyFill="1" applyBorder="1" applyAlignment="1" applyProtection="1">
      <alignment vertical="center"/>
      <protection locked="0"/>
    </xf>
    <xf numFmtId="0" fontId="10" fillId="0" borderId="0" xfId="1" applyFill="1" applyBorder="1" applyAlignment="1" applyProtection="1">
      <protection locked="0"/>
    </xf>
    <xf numFmtId="0" fontId="10" fillId="0" borderId="0" xfId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alignment vertical="center"/>
      <protection locked="0"/>
    </xf>
    <xf numFmtId="9" fontId="0" fillId="42" borderId="0" xfId="0" applyNumberFormat="1" applyFill="1" applyAlignment="1" applyProtection="1">
      <alignment horizontal="center" vertical="center"/>
      <protection locked="0"/>
    </xf>
    <xf numFmtId="0" fontId="2" fillId="43" borderId="60" xfId="0" applyFont="1" applyFill="1" applyBorder="1" applyAlignment="1">
      <alignment vertical="center"/>
    </xf>
    <xf numFmtId="0" fontId="6" fillId="43" borderId="61" xfId="0" applyFont="1" applyFill="1" applyBorder="1" applyAlignment="1">
      <alignment vertical="center"/>
    </xf>
    <xf numFmtId="0" fontId="10" fillId="43" borderId="15" xfId="1" applyFill="1" applyBorder="1" applyProtection="1">
      <protection locked="0"/>
    </xf>
    <xf numFmtId="0" fontId="10" fillId="43" borderId="15" xfId="1" applyFill="1" applyBorder="1" applyAlignment="1" applyProtection="1">
      <protection locked="0"/>
    </xf>
    <xf numFmtId="0" fontId="10" fillId="43" borderId="61" xfId="1" applyFill="1" applyBorder="1" applyProtection="1">
      <protection locked="0"/>
    </xf>
    <xf numFmtId="0" fontId="0" fillId="43" borderId="62" xfId="0" applyFill="1" applyBorder="1" applyAlignment="1">
      <alignment vertical="center"/>
    </xf>
    <xf numFmtId="0" fontId="6" fillId="43" borderId="63" xfId="0" quotePrefix="1" applyFont="1" applyFill="1" applyBorder="1" applyAlignment="1">
      <alignment vertical="center"/>
    </xf>
    <xf numFmtId="0" fontId="10" fillId="43" borderId="0" xfId="1" applyFill="1" applyBorder="1" applyProtection="1">
      <protection locked="0"/>
    </xf>
    <xf numFmtId="0" fontId="10" fillId="43" borderId="0" xfId="1" applyFill="1" applyBorder="1" applyAlignment="1" applyProtection="1">
      <protection locked="0"/>
    </xf>
    <xf numFmtId="0" fontId="10" fillId="43" borderId="63" xfId="1" applyFill="1" applyBorder="1" applyProtection="1">
      <protection locked="0"/>
    </xf>
    <xf numFmtId="0" fontId="5" fillId="43" borderId="62" xfId="1" applyFont="1" applyFill="1" applyBorder="1" applyAlignment="1" applyProtection="1">
      <alignment vertical="center"/>
      <protection locked="0"/>
    </xf>
    <xf numFmtId="0" fontId="5" fillId="43" borderId="63" xfId="1" quotePrefix="1" applyFont="1" applyFill="1" applyBorder="1" applyAlignment="1" applyProtection="1">
      <alignment vertical="center"/>
      <protection locked="0"/>
    </xf>
    <xf numFmtId="0" fontId="5" fillId="43" borderId="63" xfId="1" applyFont="1" applyFill="1" applyBorder="1" applyAlignment="1" applyProtection="1">
      <alignment vertical="center"/>
      <protection locked="0"/>
    </xf>
    <xf numFmtId="0" fontId="2" fillId="43" borderId="62" xfId="0" applyFont="1" applyFill="1" applyBorder="1" applyAlignment="1">
      <alignment vertical="center"/>
    </xf>
    <xf numFmtId="0" fontId="0" fillId="43" borderId="63" xfId="0" applyFill="1" applyBorder="1" applyAlignment="1">
      <alignment vertical="center"/>
    </xf>
    <xf numFmtId="0" fontId="0" fillId="43" borderId="63" xfId="0" quotePrefix="1" applyFill="1" applyBorder="1" applyAlignment="1">
      <alignment vertical="center"/>
    </xf>
    <xf numFmtId="0" fontId="7" fillId="43" borderId="62" xfId="1" applyFont="1" applyFill="1" applyBorder="1" applyAlignment="1" applyProtection="1">
      <alignment vertical="center"/>
      <protection locked="0"/>
    </xf>
    <xf numFmtId="0" fontId="11" fillId="43" borderId="63" xfId="1" applyFont="1" applyFill="1" applyBorder="1" applyAlignment="1" applyProtection="1">
      <alignment vertical="center"/>
      <protection locked="0"/>
    </xf>
    <xf numFmtId="0" fontId="5" fillId="43" borderId="64" xfId="1" applyFont="1" applyFill="1" applyBorder="1" applyAlignment="1" applyProtection="1">
      <alignment vertical="center"/>
      <protection locked="0"/>
    </xf>
    <xf numFmtId="0" fontId="0" fillId="43" borderId="65" xfId="0" quotePrefix="1" applyFill="1" applyBorder="1" applyAlignment="1">
      <alignment vertical="center"/>
    </xf>
    <xf numFmtId="0" fontId="10" fillId="43" borderId="16" xfId="1" applyFill="1" applyBorder="1" applyProtection="1">
      <protection locked="0"/>
    </xf>
    <xf numFmtId="0" fontId="10" fillId="43" borderId="16" xfId="1" applyFill="1" applyBorder="1" applyAlignment="1" applyProtection="1">
      <protection locked="0"/>
    </xf>
    <xf numFmtId="0" fontId="10" fillId="43" borderId="65" xfId="1" applyFill="1" applyBorder="1" applyProtection="1">
      <protection locked="0"/>
    </xf>
    <xf numFmtId="176" fontId="5" fillId="0" borderId="66" xfId="1" applyNumberFormat="1" applyFont="1" applyBorder="1" applyAlignment="1" applyProtection="1">
      <alignment horizontal="center" vertical="center"/>
      <protection locked="0"/>
    </xf>
    <xf numFmtId="177" fontId="5" fillId="2" borderId="41" xfId="1" applyNumberFormat="1" applyFont="1" applyFill="1" applyBorder="1" applyAlignment="1" applyProtection="1">
      <alignment vertical="center"/>
      <protection locked="0"/>
    </xf>
    <xf numFmtId="177" fontId="5" fillId="0" borderId="28" xfId="1" applyNumberFormat="1" applyFont="1" applyBorder="1" applyAlignment="1" applyProtection="1">
      <alignment vertical="center"/>
      <protection locked="0"/>
    </xf>
    <xf numFmtId="0" fontId="5" fillId="36" borderId="40" xfId="1" applyFont="1" applyFill="1" applyBorder="1" applyAlignment="1" applyProtection="1">
      <alignment horizontal="center" vertical="center" shrinkToFit="1"/>
      <protection locked="0"/>
    </xf>
    <xf numFmtId="176" fontId="5" fillId="41" borderId="7" xfId="1" applyNumberFormat="1" applyFont="1" applyFill="1" applyBorder="1" applyAlignment="1" applyProtection="1">
      <alignment vertical="center" shrinkToFit="1"/>
    </xf>
    <xf numFmtId="176" fontId="5" fillId="41" borderId="8" xfId="1" applyNumberFormat="1" applyFont="1" applyFill="1" applyBorder="1" applyAlignment="1" applyProtection="1">
      <alignment vertical="center" shrinkToFit="1"/>
    </xf>
    <xf numFmtId="176" fontId="7" fillId="34" borderId="28" xfId="1" applyNumberFormat="1" applyFont="1" applyFill="1" applyBorder="1" applyAlignment="1">
      <alignment vertical="center" shrinkToFit="1"/>
    </xf>
    <xf numFmtId="176" fontId="5" fillId="0" borderId="8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176" fontId="5" fillId="0" borderId="28" xfId="1" applyNumberFormat="1" applyFont="1" applyBorder="1" applyAlignment="1">
      <alignment vertical="center" shrinkToFit="1"/>
    </xf>
    <xf numFmtId="176" fontId="5" fillId="0" borderId="8" xfId="1" applyNumberFormat="1" applyFont="1" applyFill="1" applyBorder="1" applyAlignment="1">
      <alignment vertical="center" shrinkToFit="1"/>
    </xf>
    <xf numFmtId="176" fontId="5" fillId="0" borderId="7" xfId="1" applyNumberFormat="1" applyFont="1" applyFill="1" applyBorder="1" applyAlignment="1">
      <alignment vertical="center" shrinkToFit="1"/>
    </xf>
    <xf numFmtId="176" fontId="5" fillId="40" borderId="10" xfId="1" applyNumberFormat="1" applyFont="1" applyFill="1" applyBorder="1" applyAlignment="1">
      <alignment vertical="center" shrinkToFit="1"/>
    </xf>
    <xf numFmtId="176" fontId="5" fillId="40" borderId="8" xfId="1" applyNumberFormat="1" applyFont="1" applyFill="1" applyBorder="1" applyAlignment="1">
      <alignment vertical="center" shrinkToFit="1"/>
    </xf>
    <xf numFmtId="176" fontId="5" fillId="40" borderId="13" xfId="1" applyNumberFormat="1" applyFont="1" applyFill="1" applyBorder="1" applyAlignment="1">
      <alignment vertical="center" shrinkToFit="1"/>
    </xf>
    <xf numFmtId="176" fontId="5" fillId="39" borderId="7" xfId="1" applyNumberFormat="1" applyFont="1" applyFill="1" applyBorder="1" applyAlignment="1">
      <alignment vertical="center" shrinkToFit="1"/>
    </xf>
    <xf numFmtId="176" fontId="5" fillId="39" borderId="8" xfId="1" applyNumberFormat="1" applyFont="1" applyFill="1" applyBorder="1" applyAlignment="1">
      <alignment vertical="center" shrinkToFit="1"/>
    </xf>
    <xf numFmtId="0" fontId="5" fillId="44" borderId="62" xfId="0" applyFont="1" applyFill="1" applyBorder="1" applyAlignment="1" applyProtection="1">
      <alignment horizontal="left" vertical="center" wrapText="1"/>
      <protection locked="0"/>
    </xf>
    <xf numFmtId="0" fontId="5" fillId="44" borderId="0" xfId="0" applyFont="1" applyFill="1" applyBorder="1" applyAlignment="1" applyProtection="1">
      <alignment horizontal="left" vertical="center" wrapText="1"/>
      <protection locked="0"/>
    </xf>
    <xf numFmtId="0" fontId="5" fillId="44" borderId="6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176" fontId="4" fillId="45" borderId="6" xfId="0" applyNumberFormat="1" applyFont="1" applyFill="1" applyBorder="1" applyAlignment="1" applyProtection="1">
      <alignment horizontal="center" vertical="center"/>
      <protection locked="0"/>
    </xf>
    <xf numFmtId="10" fontId="4" fillId="45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68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176" fontId="2" fillId="0" borderId="1" xfId="0" applyNumberFormat="1" applyFont="1" applyFill="1" applyBorder="1" applyAlignment="1" applyProtection="1">
      <alignment vertical="center"/>
    </xf>
    <xf numFmtId="10" fontId="6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10" fontId="0" fillId="0" borderId="0" xfId="0" applyNumberForma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45" borderId="6" xfId="0" applyFont="1" applyFill="1" applyBorder="1" applyAlignment="1" applyProtection="1">
      <alignment horizontal="center" vertical="center"/>
      <protection locked="0"/>
    </xf>
    <xf numFmtId="0" fontId="5" fillId="45" borderId="7" xfId="0" applyFont="1" applyFill="1" applyBorder="1" applyAlignment="1" applyProtection="1">
      <alignment horizontal="center" vertical="center"/>
      <protection locked="0"/>
    </xf>
    <xf numFmtId="10" fontId="0" fillId="0" borderId="0" xfId="0" applyNumberFormat="1" applyBorder="1" applyAlignment="1" applyProtection="1">
      <alignment horizontal="left"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176" fontId="0" fillId="34" borderId="7" xfId="0" applyNumberFormat="1" applyFill="1" applyBorder="1" applyAlignment="1" applyProtection="1">
      <alignment vertical="center"/>
      <protection locked="0"/>
    </xf>
    <xf numFmtId="0" fontId="7" fillId="0" borderId="71" xfId="0" applyFont="1" applyBorder="1" applyProtection="1">
      <alignment vertical="center"/>
      <protection locked="0"/>
    </xf>
    <xf numFmtId="0" fontId="7" fillId="0" borderId="72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176" fontId="7" fillId="2" borderId="1" xfId="0" applyNumberFormat="1" applyFont="1" applyFill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176" fontId="0" fillId="0" borderId="68" xfId="0" applyNumberFormat="1" applyBorder="1" applyAlignment="1" applyProtection="1">
      <alignment vertical="center"/>
      <protection locked="0"/>
    </xf>
    <xf numFmtId="176" fontId="0" fillId="34" borderId="8" xfId="0" applyNumberFormat="1" applyFill="1" applyBorder="1" applyAlignment="1" applyProtection="1">
      <alignment vertical="center"/>
      <protection locked="0"/>
    </xf>
    <xf numFmtId="0" fontId="3" fillId="41" borderId="34" xfId="0" applyFont="1" applyFill="1" applyBorder="1" applyProtection="1">
      <alignment vertical="center"/>
      <protection locked="0"/>
    </xf>
    <xf numFmtId="0" fontId="3" fillId="41" borderId="2" xfId="0" applyFont="1" applyFill="1" applyBorder="1" applyProtection="1">
      <alignment vertical="center"/>
      <protection locked="0"/>
    </xf>
    <xf numFmtId="176" fontId="3" fillId="35" borderId="1" xfId="0" applyNumberFormat="1" applyFont="1" applyFill="1" applyBorder="1" applyProtection="1">
      <alignment vertical="center"/>
    </xf>
    <xf numFmtId="0" fontId="38" fillId="41" borderId="8" xfId="0" applyFont="1" applyFill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vertical="center"/>
      <protection locked="0"/>
    </xf>
    <xf numFmtId="178" fontId="3" fillId="0" borderId="10" xfId="0" applyNumberFormat="1" applyFont="1" applyBorder="1" applyAlignment="1" applyProtection="1">
      <alignment vertical="center"/>
    </xf>
    <xf numFmtId="0" fontId="39" fillId="0" borderId="34" xfId="0" applyFont="1" applyBorder="1" applyProtection="1">
      <alignment vertical="center"/>
      <protection locked="0"/>
    </xf>
    <xf numFmtId="0" fontId="39" fillId="0" borderId="2" xfId="0" applyFont="1" applyBorder="1" applyProtection="1">
      <alignment vertical="center"/>
      <protection locked="0"/>
    </xf>
    <xf numFmtId="10" fontId="0" fillId="0" borderId="0" xfId="0" applyNumberFormat="1" applyBorder="1" applyAlignment="1" applyProtection="1">
      <alignment horizontal="center" vertical="center"/>
      <protection locked="0"/>
    </xf>
    <xf numFmtId="0" fontId="5" fillId="0" borderId="34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176" fontId="5" fillId="2" borderId="1" xfId="0" applyNumberFormat="1" applyFont="1" applyFill="1" applyBorder="1" applyProtection="1">
      <alignment vertical="center"/>
      <protection locked="0"/>
    </xf>
    <xf numFmtId="176" fontId="7" fillId="0" borderId="1" xfId="0" applyNumberFormat="1" applyFont="1" applyBorder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3" fillId="41" borderId="1" xfId="0" applyFont="1" applyFill="1" applyBorder="1" applyAlignment="1" applyProtection="1">
      <alignment vertical="center" shrinkToFit="1"/>
      <protection locked="0"/>
    </xf>
    <xf numFmtId="0" fontId="41" fillId="0" borderId="1" xfId="0" applyFont="1" applyBorder="1" applyAlignment="1" applyProtection="1">
      <alignment vertical="center" shrinkToFit="1"/>
      <protection locked="0"/>
    </xf>
    <xf numFmtId="176" fontId="5" fillId="2" borderId="1" xfId="0" applyNumberFormat="1" applyFont="1" applyFill="1" applyBorder="1" applyAlignment="1" applyProtection="1">
      <alignment vertical="center"/>
      <protection locked="0"/>
    </xf>
    <xf numFmtId="176" fontId="7" fillId="0" borderId="9" xfId="0" applyNumberFormat="1" applyFont="1" applyBorder="1" applyProtection="1">
      <alignment vertical="center"/>
    </xf>
    <xf numFmtId="0" fontId="9" fillId="0" borderId="10" xfId="0" applyFont="1" applyBorder="1" applyProtection="1">
      <alignment vertical="center"/>
      <protection locked="0"/>
    </xf>
    <xf numFmtId="0" fontId="43" fillId="0" borderId="0" xfId="0" applyFont="1" applyBorder="1" applyProtection="1">
      <alignment vertical="center"/>
      <protection locked="0"/>
    </xf>
    <xf numFmtId="176" fontId="7" fillId="0" borderId="1" xfId="0" applyNumberFormat="1" applyFont="1" applyBorder="1" applyAlignment="1" applyProtection="1">
      <alignment vertical="center"/>
    </xf>
    <xf numFmtId="10" fontId="7" fillId="0" borderId="8" xfId="0" applyNumberFormat="1" applyFont="1" applyBorder="1" applyAlignment="1" applyProtection="1">
      <alignment horizontal="center" vertical="center"/>
    </xf>
    <xf numFmtId="176" fontId="7" fillId="0" borderId="9" xfId="0" applyNumberFormat="1" applyFont="1" applyBorder="1" applyAlignment="1" applyProtection="1">
      <alignment vertical="center"/>
    </xf>
    <xf numFmtId="10" fontId="7" fillId="0" borderId="10" xfId="0" applyNumberFormat="1" applyFont="1" applyBorder="1" applyAlignment="1" applyProtection="1">
      <alignment horizontal="center" vertical="center"/>
    </xf>
    <xf numFmtId="176" fontId="0" fillId="0" borderId="0" xfId="0" applyNumberForma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44" borderId="62" xfId="0" applyFont="1" applyFill="1" applyBorder="1" applyAlignment="1" applyProtection="1">
      <alignment horizontal="left" vertical="center"/>
      <protection locked="0"/>
    </xf>
    <xf numFmtId="0" fontId="5" fillId="44" borderId="0" xfId="0" applyFont="1" applyFill="1" applyBorder="1" applyAlignment="1" applyProtection="1">
      <alignment horizontal="left" vertical="center"/>
      <protection locked="0"/>
    </xf>
    <xf numFmtId="0" fontId="7" fillId="44" borderId="0" xfId="0" applyFont="1" applyFill="1" applyBorder="1" applyAlignment="1" applyProtection="1">
      <alignment horizontal="left" vertical="center"/>
      <protection locked="0"/>
    </xf>
    <xf numFmtId="176" fontId="5" fillId="44" borderId="0" xfId="0" applyNumberFormat="1" applyFont="1" applyFill="1" applyBorder="1" applyAlignment="1" applyProtection="1">
      <alignment horizontal="left" vertical="center"/>
      <protection locked="0"/>
    </xf>
    <xf numFmtId="176" fontId="5" fillId="44" borderId="63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4" fillId="0" borderId="0" xfId="1" applyFont="1" applyAlignment="1" applyProtection="1">
      <alignment vertical="center"/>
      <protection locked="0"/>
    </xf>
    <xf numFmtId="0" fontId="6" fillId="0" borderId="68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45" fillId="0" borderId="0" xfId="1" applyFont="1" applyAlignment="1" applyProtection="1">
      <alignment vertical="center"/>
      <protection locked="0"/>
    </xf>
    <xf numFmtId="10" fontId="15" fillId="0" borderId="8" xfId="0" applyNumberFormat="1" applyFont="1" applyBorder="1" applyAlignment="1" applyProtection="1">
      <alignment horizontal="center" vertical="center" wrapText="1"/>
      <protection locked="0"/>
    </xf>
    <xf numFmtId="176" fontId="0" fillId="2" borderId="7" xfId="0" applyNumberFormat="1" applyFill="1" applyBorder="1" applyAlignment="1" applyProtection="1">
      <alignment vertical="center"/>
      <protection locked="0"/>
    </xf>
    <xf numFmtId="176" fontId="0" fillId="2" borderId="8" xfId="0" applyNumberFormat="1" applyFill="1" applyBorder="1" applyAlignment="1" applyProtection="1">
      <alignment vertical="center"/>
      <protection locked="0"/>
    </xf>
    <xf numFmtId="0" fontId="3" fillId="38" borderId="34" xfId="0" applyFont="1" applyFill="1" applyBorder="1" applyProtection="1">
      <alignment vertical="center"/>
      <protection locked="0"/>
    </xf>
    <xf numFmtId="0" fontId="3" fillId="38" borderId="2" xfId="0" applyFont="1" applyFill="1" applyBorder="1" applyProtection="1">
      <alignment vertical="center"/>
      <protection locked="0"/>
    </xf>
    <xf numFmtId="176" fontId="3" fillId="38" borderId="1" xfId="0" applyNumberFormat="1" applyFont="1" applyFill="1" applyBorder="1" applyProtection="1">
      <alignment vertical="center"/>
    </xf>
    <xf numFmtId="0" fontId="38" fillId="38" borderId="8" xfId="0" applyFont="1" applyFill="1" applyBorder="1" applyAlignment="1" applyProtection="1">
      <alignment horizontal="center" vertical="center"/>
      <protection locked="0"/>
    </xf>
    <xf numFmtId="176" fontId="39" fillId="0" borderId="1" xfId="0" applyNumberFormat="1" applyFont="1" applyFill="1" applyBorder="1" applyProtection="1">
      <alignment vertical="center"/>
    </xf>
    <xf numFmtId="0" fontId="40" fillId="0" borderId="8" xfId="0" applyFont="1" applyBorder="1" applyProtection="1">
      <alignment vertical="center"/>
      <protection locked="0"/>
    </xf>
    <xf numFmtId="0" fontId="3" fillId="38" borderId="1" xfId="0" applyFont="1" applyFill="1" applyBorder="1" applyAlignment="1" applyProtection="1">
      <alignment vertical="center" shrinkToFit="1"/>
      <protection locked="0"/>
    </xf>
    <xf numFmtId="176" fontId="11" fillId="0" borderId="0" xfId="1" applyNumberFormat="1" applyFont="1" applyAlignment="1" applyProtection="1">
      <alignment vertical="center"/>
      <protection locked="0"/>
    </xf>
    <xf numFmtId="179" fontId="5" fillId="0" borderId="0" xfId="1" applyNumberFormat="1" applyFont="1" applyAlignment="1" applyProtection="1">
      <alignment vertical="center"/>
      <protection locked="0"/>
    </xf>
    <xf numFmtId="176" fontId="5" fillId="0" borderId="1" xfId="1" applyNumberFormat="1" applyFont="1" applyBorder="1" applyAlignment="1" applyProtection="1">
      <alignment horizontal="center" vertical="center"/>
      <protection locked="0"/>
    </xf>
    <xf numFmtId="177" fontId="5" fillId="0" borderId="1" xfId="1" applyNumberFormat="1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41" fontId="0" fillId="0" borderId="0" xfId="46" applyFont="1" applyProtection="1">
      <alignment vertical="center"/>
      <protection locked="0"/>
    </xf>
    <xf numFmtId="10" fontId="5" fillId="44" borderId="1" xfId="0" applyNumberFormat="1" applyFont="1" applyFill="1" applyBorder="1" applyAlignment="1" applyProtection="1">
      <alignment horizontal="right" vertical="center"/>
    </xf>
    <xf numFmtId="10" fontId="5" fillId="44" borderId="9" xfId="0" applyNumberFormat="1" applyFont="1" applyFill="1" applyBorder="1" applyAlignment="1" applyProtection="1">
      <alignment horizontal="right" vertical="center"/>
    </xf>
    <xf numFmtId="0" fontId="32" fillId="34" borderId="56" xfId="1" applyFont="1" applyFill="1" applyBorder="1" applyAlignment="1" applyProtection="1">
      <alignment horizontal="center" vertical="center" wrapText="1"/>
      <protection locked="0"/>
    </xf>
    <xf numFmtId="41" fontId="0" fillId="0" borderId="0" xfId="0" applyNumberFormat="1" applyFill="1" applyProtection="1">
      <alignment vertical="center"/>
      <protection locked="0"/>
    </xf>
    <xf numFmtId="0" fontId="4" fillId="43" borderId="63" xfId="0" quotePrefix="1" applyFont="1" applyFill="1" applyBorder="1" applyAlignment="1">
      <alignment vertical="center"/>
    </xf>
    <xf numFmtId="0" fontId="10" fillId="43" borderId="0" xfId="1" applyFont="1" applyFill="1" applyBorder="1" applyProtection="1">
      <protection locked="0"/>
    </xf>
    <xf numFmtId="176" fontId="32" fillId="0" borderId="47" xfId="1" applyNumberFormat="1" applyFont="1" applyFill="1" applyBorder="1" applyAlignment="1" applyProtection="1">
      <alignment horizontal="right" vertical="center" wrapText="1"/>
    </xf>
    <xf numFmtId="10" fontId="11" fillId="42" borderId="0" xfId="1" applyNumberFormat="1" applyFont="1" applyFill="1" applyAlignment="1" applyProtection="1">
      <alignment horizontal="center" vertical="center"/>
      <protection locked="0"/>
    </xf>
    <xf numFmtId="0" fontId="5" fillId="0" borderId="35" xfId="1" applyFont="1" applyFill="1" applyBorder="1" applyAlignment="1" applyProtection="1">
      <alignment horizontal="center" vertical="center" shrinkToFit="1"/>
      <protection locked="0"/>
    </xf>
    <xf numFmtId="176" fontId="5" fillId="0" borderId="73" xfId="1" applyNumberFormat="1" applyFont="1" applyFill="1" applyBorder="1" applyAlignment="1">
      <alignment vertical="center" shrinkToFit="1"/>
    </xf>
    <xf numFmtId="0" fontId="5" fillId="0" borderId="43" xfId="1" applyFont="1" applyFill="1" applyBorder="1" applyAlignment="1" applyProtection="1">
      <alignment horizontal="center" vertical="center"/>
      <protection locked="0"/>
    </xf>
    <xf numFmtId="0" fontId="5" fillId="40" borderId="34" xfId="1" applyFont="1" applyFill="1" applyBorder="1" applyAlignment="1" applyProtection="1">
      <alignment horizontal="center" vertical="center"/>
      <protection locked="0"/>
    </xf>
    <xf numFmtId="0" fontId="11" fillId="0" borderId="6" xfId="1" applyFont="1" applyFill="1" applyBorder="1" applyAlignment="1" applyProtection="1">
      <alignment horizontal="center" vertical="center"/>
      <protection locked="0"/>
    </xf>
    <xf numFmtId="0" fontId="11" fillId="0" borderId="4" xfId="1" applyFont="1" applyFill="1" applyBorder="1" applyAlignment="1" applyProtection="1">
      <alignment horizontal="center" vertical="center" shrinkToFit="1"/>
      <protection locked="0"/>
    </xf>
    <xf numFmtId="0" fontId="5" fillId="0" borderId="72" xfId="1" applyFont="1" applyBorder="1" applyAlignment="1" applyProtection="1">
      <alignment vertical="center"/>
      <protection locked="0"/>
    </xf>
    <xf numFmtId="0" fontId="5" fillId="0" borderId="80" xfId="1" applyFont="1" applyBorder="1" applyAlignment="1" applyProtection="1">
      <alignment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176" fontId="5" fillId="0" borderId="74" xfId="1" applyNumberFormat="1" applyFont="1" applyBorder="1" applyAlignment="1">
      <alignment vertical="center" shrinkToFit="1"/>
    </xf>
    <xf numFmtId="0" fontId="5" fillId="0" borderId="78" xfId="1" applyFont="1" applyBorder="1" applyAlignment="1" applyProtection="1">
      <alignment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176" fontId="5" fillId="0" borderId="13" xfId="1" applyNumberFormat="1" applyFont="1" applyBorder="1" applyAlignment="1">
      <alignment vertical="center" shrinkToFit="1"/>
    </xf>
    <xf numFmtId="0" fontId="11" fillId="0" borderId="1" xfId="1" applyFont="1" applyFill="1" applyBorder="1" applyAlignment="1" applyProtection="1">
      <alignment horizontal="center" vertical="center"/>
      <protection locked="0"/>
    </xf>
    <xf numFmtId="176" fontId="5" fillId="35" borderId="59" xfId="1" applyNumberFormat="1" applyFont="1" applyFill="1" applyBorder="1" applyAlignment="1" applyProtection="1">
      <alignment vertical="center"/>
      <protection locked="0"/>
    </xf>
    <xf numFmtId="0" fontId="5" fillId="34" borderId="0" xfId="1" applyFont="1" applyFill="1" applyBorder="1" applyAlignment="1" applyProtection="1">
      <alignment horizontal="center" vertical="center"/>
      <protection locked="0"/>
    </xf>
    <xf numFmtId="0" fontId="5" fillId="0" borderId="79" xfId="1" applyFont="1" applyBorder="1" applyAlignment="1" applyProtection="1">
      <alignment vertical="center"/>
      <protection locked="0"/>
    </xf>
    <xf numFmtId="0" fontId="5" fillId="0" borderId="16" xfId="1" applyFont="1" applyBorder="1" applyAlignment="1" applyProtection="1">
      <alignment vertical="center"/>
      <protection locked="0"/>
    </xf>
    <xf numFmtId="0" fontId="5" fillId="0" borderId="32" xfId="1" applyFont="1" applyBorder="1" applyAlignment="1" applyProtection="1">
      <alignment vertical="center"/>
      <protection locked="0"/>
    </xf>
    <xf numFmtId="0" fontId="5" fillId="0" borderId="44" xfId="1" applyFont="1" applyBorder="1" applyAlignment="1" applyProtection="1">
      <alignment horizontal="center" vertical="center"/>
      <protection locked="0"/>
    </xf>
    <xf numFmtId="0" fontId="15" fillId="0" borderId="45" xfId="1" applyFont="1" applyFill="1" applyBorder="1" applyAlignment="1" applyProtection="1">
      <alignment horizontal="center" vertical="center" wrapText="1" shrinkToFit="1"/>
      <protection locked="0"/>
    </xf>
    <xf numFmtId="0" fontId="41" fillId="0" borderId="0" xfId="1" applyFont="1" applyFill="1" applyBorder="1" applyAlignment="1" applyProtection="1">
      <alignment vertical="center"/>
      <protection locked="0"/>
    </xf>
    <xf numFmtId="176" fontId="7" fillId="2" borderId="40" xfId="1" applyNumberFormat="1" applyFont="1" applyFill="1" applyBorder="1" applyAlignment="1">
      <alignment vertical="center" shrinkToFit="1"/>
    </xf>
    <xf numFmtId="176" fontId="7" fillId="2" borderId="28" xfId="1" applyNumberFormat="1" applyFont="1" applyFill="1" applyBorder="1" applyAlignment="1" applyProtection="1">
      <alignment vertical="center" shrinkToFit="1"/>
    </xf>
    <xf numFmtId="0" fontId="48" fillId="0" borderId="0" xfId="0" applyFont="1" applyProtection="1">
      <alignment vertical="center"/>
      <protection locked="0"/>
    </xf>
    <xf numFmtId="0" fontId="9" fillId="0" borderId="68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5" fillId="44" borderId="60" xfId="0" applyFont="1" applyFill="1" applyBorder="1" applyAlignment="1" applyProtection="1">
      <alignment horizontal="left" wrapText="1"/>
      <protection locked="0"/>
    </xf>
    <xf numFmtId="0" fontId="5" fillId="44" borderId="15" xfId="0" applyFont="1" applyFill="1" applyBorder="1" applyAlignment="1" applyProtection="1">
      <alignment horizontal="left" wrapText="1"/>
      <protection locked="0"/>
    </xf>
    <xf numFmtId="0" fontId="5" fillId="44" borderId="61" xfId="0" applyFont="1" applyFill="1" applyBorder="1" applyAlignment="1" applyProtection="1">
      <alignment horizontal="left" wrapText="1"/>
      <protection locked="0"/>
    </xf>
    <xf numFmtId="0" fontId="5" fillId="44" borderId="62" xfId="0" applyFont="1" applyFill="1" applyBorder="1" applyAlignment="1" applyProtection="1">
      <alignment horizontal="left" vertical="center" wrapText="1"/>
      <protection locked="0"/>
    </xf>
    <xf numFmtId="0" fontId="5" fillId="44" borderId="0" xfId="0" applyFont="1" applyFill="1" applyBorder="1" applyAlignment="1" applyProtection="1">
      <alignment horizontal="left" vertical="center" wrapText="1"/>
      <protection locked="0"/>
    </xf>
    <xf numFmtId="0" fontId="5" fillId="44" borderId="63" xfId="0" applyFont="1" applyFill="1" applyBorder="1" applyAlignment="1" applyProtection="1">
      <alignment horizontal="left" vertical="center" wrapText="1"/>
      <protection locked="0"/>
    </xf>
    <xf numFmtId="0" fontId="5" fillId="44" borderId="64" xfId="0" applyFont="1" applyFill="1" applyBorder="1" applyAlignment="1" applyProtection="1">
      <alignment horizontal="left" vertical="top" wrapText="1"/>
      <protection locked="0"/>
    </xf>
    <xf numFmtId="0" fontId="5" fillId="44" borderId="16" xfId="0" applyFont="1" applyFill="1" applyBorder="1" applyAlignment="1" applyProtection="1">
      <alignment horizontal="left" vertical="top" wrapText="1"/>
      <protection locked="0"/>
    </xf>
    <xf numFmtId="0" fontId="5" fillId="44" borderId="65" xfId="0" applyFont="1" applyFill="1" applyBorder="1" applyAlignment="1" applyProtection="1">
      <alignment horizontal="left" vertical="top" wrapText="1"/>
      <protection locked="0"/>
    </xf>
    <xf numFmtId="0" fontId="4" fillId="45" borderId="67" xfId="0" applyFont="1" applyFill="1" applyBorder="1" applyAlignment="1" applyProtection="1">
      <alignment horizontal="center" vertical="center"/>
      <protection locked="0"/>
    </xf>
    <xf numFmtId="0" fontId="4" fillId="45" borderId="11" xfId="0" applyFont="1" applyFill="1" applyBorder="1" applyAlignment="1" applyProtection="1">
      <alignment horizontal="center" vertical="center"/>
      <protection locked="0"/>
    </xf>
    <xf numFmtId="0" fontId="4" fillId="45" borderId="6" xfId="0" applyFont="1" applyFill="1" applyBorder="1" applyAlignment="1" applyProtection="1">
      <alignment horizontal="center" vertical="center"/>
      <protection locked="0"/>
    </xf>
    <xf numFmtId="0" fontId="36" fillId="0" borderId="69" xfId="0" applyFont="1" applyBorder="1" applyAlignment="1" applyProtection="1">
      <alignment horizontal="left" vertical="center" wrapText="1"/>
      <protection locked="0"/>
    </xf>
    <xf numFmtId="0" fontId="36" fillId="0" borderId="14" xfId="0" applyFont="1" applyBorder="1" applyAlignment="1" applyProtection="1">
      <alignment horizontal="left" vertical="center" wrapText="1"/>
      <protection locked="0"/>
    </xf>
    <xf numFmtId="0" fontId="36" fillId="0" borderId="9" xfId="0" applyFont="1" applyBorder="1" applyAlignment="1" applyProtection="1">
      <alignment horizontal="left" vertical="center" wrapText="1"/>
      <protection locked="0"/>
    </xf>
    <xf numFmtId="0" fontId="5" fillId="45" borderId="70" xfId="0" applyFont="1" applyFill="1" applyBorder="1" applyAlignment="1" applyProtection="1">
      <alignment horizontal="center" vertical="center"/>
      <protection locked="0"/>
    </xf>
    <xf numFmtId="0" fontId="5" fillId="45" borderId="36" xfId="0" applyFont="1" applyFill="1" applyBorder="1" applyAlignment="1" applyProtection="1">
      <alignment horizontal="center" vertical="center"/>
      <protection locked="0"/>
    </xf>
    <xf numFmtId="0" fontId="5" fillId="45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 applyProtection="1">
      <alignment horizontal="center" vertical="center"/>
      <protection locked="0"/>
    </xf>
    <xf numFmtId="176" fontId="39" fillId="0" borderId="3" xfId="0" applyNumberFormat="1" applyFont="1" applyBorder="1" applyAlignment="1" applyProtection="1">
      <alignment horizontal="right" vertical="center"/>
    </xf>
    <xf numFmtId="176" fontId="39" fillId="0" borderId="4" xfId="0" applyNumberFormat="1" applyFont="1" applyBorder="1" applyAlignment="1" applyProtection="1">
      <alignment horizontal="right" vertical="center"/>
    </xf>
    <xf numFmtId="176" fontId="39" fillId="0" borderId="5" xfId="0" applyNumberFormat="1" applyFont="1" applyBorder="1" applyAlignment="1" applyProtection="1">
      <alignment horizontal="right" vertical="center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73" xfId="0" applyFont="1" applyBorder="1" applyAlignment="1" applyProtection="1">
      <alignment horizontal="center" vertical="center"/>
      <protection locked="0"/>
    </xf>
    <xf numFmtId="0" fontId="40" fillId="0" borderId="74" xfId="0" applyFont="1" applyBorder="1" applyAlignment="1" applyProtection="1">
      <alignment horizontal="center" vertical="center"/>
      <protection locked="0"/>
    </xf>
    <xf numFmtId="0" fontId="42" fillId="0" borderId="13" xfId="0" applyFont="1" applyBorder="1" applyAlignment="1" applyProtection="1">
      <alignment horizontal="center" vertical="center" wrapText="1"/>
      <protection locked="0"/>
    </xf>
    <xf numFmtId="0" fontId="42" fillId="0" borderId="74" xfId="0" applyFont="1" applyBorder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45" borderId="67" xfId="0" applyFont="1" applyFill="1" applyBorder="1" applyAlignment="1" applyProtection="1">
      <alignment horizontal="center" vertical="center"/>
      <protection locked="0"/>
    </xf>
    <xf numFmtId="0" fontId="7" fillId="45" borderId="11" xfId="0" applyFont="1" applyFill="1" applyBorder="1" applyAlignment="1" applyProtection="1">
      <alignment horizontal="center" vertical="center"/>
      <protection locked="0"/>
    </xf>
    <xf numFmtId="0" fontId="7" fillId="45" borderId="6" xfId="0" applyFont="1" applyFill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3" fillId="38" borderId="3" xfId="0" applyFont="1" applyFill="1" applyBorder="1" applyAlignment="1" applyProtection="1">
      <alignment horizontal="center" vertical="center" wrapText="1"/>
      <protection locked="0"/>
    </xf>
    <xf numFmtId="0" fontId="3" fillId="38" borderId="5" xfId="0" applyFont="1" applyFill="1" applyBorder="1" applyAlignment="1" applyProtection="1">
      <alignment horizontal="center" vertical="center"/>
      <protection locked="0"/>
    </xf>
    <xf numFmtId="176" fontId="3" fillId="38" borderId="3" xfId="0" applyNumberFormat="1" applyFont="1" applyFill="1" applyBorder="1" applyAlignment="1" applyProtection="1">
      <alignment horizontal="right" vertical="center"/>
    </xf>
    <xf numFmtId="176" fontId="3" fillId="38" borderId="5" xfId="0" applyNumberFormat="1" applyFont="1" applyFill="1" applyBorder="1" applyAlignment="1" applyProtection="1">
      <alignment horizontal="right" vertical="center"/>
    </xf>
    <xf numFmtId="0" fontId="38" fillId="38" borderId="13" xfId="0" applyFont="1" applyFill="1" applyBorder="1" applyAlignment="1" applyProtection="1">
      <alignment horizontal="center" vertical="center"/>
      <protection locked="0"/>
    </xf>
    <xf numFmtId="0" fontId="38" fillId="38" borderId="74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3" fillId="41" borderId="3" xfId="0" applyFont="1" applyFill="1" applyBorder="1" applyAlignment="1" applyProtection="1">
      <alignment horizontal="center" vertical="center" wrapText="1"/>
      <protection locked="0"/>
    </xf>
    <xf numFmtId="0" fontId="3" fillId="41" borderId="5" xfId="0" applyFont="1" applyFill="1" applyBorder="1" applyAlignment="1" applyProtection="1">
      <alignment horizontal="center" vertical="center"/>
      <protection locked="0"/>
    </xf>
    <xf numFmtId="176" fontId="3" fillId="35" borderId="3" xfId="0" applyNumberFormat="1" applyFont="1" applyFill="1" applyBorder="1" applyAlignment="1" applyProtection="1">
      <alignment horizontal="right" vertical="center"/>
    </xf>
    <xf numFmtId="176" fontId="3" fillId="35" borderId="5" xfId="0" applyNumberFormat="1" applyFont="1" applyFill="1" applyBorder="1" applyAlignment="1" applyProtection="1">
      <alignment horizontal="right" vertical="center"/>
    </xf>
    <xf numFmtId="0" fontId="38" fillId="41" borderId="13" xfId="0" applyFont="1" applyFill="1" applyBorder="1" applyAlignment="1" applyProtection="1">
      <alignment horizontal="center" vertical="center"/>
      <protection locked="0"/>
    </xf>
    <xf numFmtId="0" fontId="38" fillId="41" borderId="74" xfId="0" applyFont="1" applyFill="1" applyBorder="1" applyAlignment="1" applyProtection="1">
      <alignment horizontal="center" vertical="center"/>
      <protection locked="0"/>
    </xf>
    <xf numFmtId="0" fontId="47" fillId="34" borderId="1" xfId="1" applyFont="1" applyFill="1" applyBorder="1" applyAlignment="1" applyProtection="1">
      <alignment horizontal="center" vertical="center" wrapText="1"/>
      <protection locked="0"/>
    </xf>
    <xf numFmtId="0" fontId="32" fillId="34" borderId="49" xfId="1" applyFont="1" applyFill="1" applyBorder="1" applyAlignment="1" applyProtection="1">
      <alignment horizontal="center" vertical="center" wrapText="1"/>
      <protection locked="0"/>
    </xf>
    <xf numFmtId="0" fontId="32" fillId="34" borderId="48" xfId="1" applyFont="1" applyFill="1" applyBorder="1" applyAlignment="1" applyProtection="1">
      <alignment horizontal="center" vertical="center" wrapText="1"/>
      <protection locked="0"/>
    </xf>
    <xf numFmtId="0" fontId="32" fillId="34" borderId="47" xfId="1" applyFont="1" applyFill="1" applyBorder="1" applyAlignment="1" applyProtection="1">
      <alignment horizontal="center" vertical="center" wrapText="1"/>
      <protection locked="0"/>
    </xf>
    <xf numFmtId="0" fontId="32" fillId="37" borderId="49" xfId="1" applyFont="1" applyFill="1" applyBorder="1" applyAlignment="1" applyProtection="1">
      <alignment horizontal="center" vertical="center" wrapText="1"/>
      <protection locked="0"/>
    </xf>
    <xf numFmtId="0" fontId="32" fillId="37" borderId="48" xfId="1" applyFont="1" applyFill="1" applyBorder="1" applyAlignment="1" applyProtection="1">
      <alignment horizontal="center" vertical="center" wrapText="1"/>
      <protection locked="0"/>
    </xf>
    <xf numFmtId="0" fontId="32" fillId="37" borderId="47" xfId="1" applyFont="1" applyFill="1" applyBorder="1" applyAlignment="1" applyProtection="1">
      <alignment horizontal="center" vertical="center" wrapText="1"/>
      <protection locked="0"/>
    </xf>
    <xf numFmtId="0" fontId="47" fillId="37" borderId="49" xfId="1" applyFont="1" applyFill="1" applyBorder="1" applyAlignment="1" applyProtection="1">
      <alignment horizontal="center" vertical="center" wrapText="1"/>
      <protection locked="0"/>
    </xf>
    <xf numFmtId="0" fontId="47" fillId="37" borderId="48" xfId="1" applyFont="1" applyFill="1" applyBorder="1" applyAlignment="1" applyProtection="1">
      <alignment horizontal="center" vertical="center" wrapText="1"/>
      <protection locked="0"/>
    </xf>
    <xf numFmtId="0" fontId="47" fillId="37" borderId="47" xfId="1" applyFont="1" applyFill="1" applyBorder="1" applyAlignment="1" applyProtection="1">
      <alignment horizontal="center" vertical="center" wrapText="1"/>
      <protection locked="0"/>
    </xf>
    <xf numFmtId="0" fontId="32" fillId="34" borderId="56" xfId="1" applyFont="1" applyFill="1" applyBorder="1" applyAlignment="1" applyProtection="1">
      <alignment horizontal="center" vertical="center" wrapText="1"/>
      <protection locked="0"/>
    </xf>
    <xf numFmtId="0" fontId="32" fillId="34" borderId="50" xfId="1" applyFont="1" applyFill="1" applyBorder="1" applyAlignment="1" applyProtection="1">
      <alignment horizontal="center" vertical="center" wrapText="1"/>
      <protection locked="0"/>
    </xf>
    <xf numFmtId="0" fontId="32" fillId="34" borderId="55" xfId="1" applyFont="1" applyFill="1" applyBorder="1" applyAlignment="1" applyProtection="1">
      <alignment horizontal="center" vertical="center" wrapText="1"/>
      <protection locked="0"/>
    </xf>
    <xf numFmtId="0" fontId="32" fillId="34" borderId="58" xfId="1" applyFont="1" applyFill="1" applyBorder="1" applyAlignment="1" applyProtection="1">
      <alignment horizontal="center" vertical="center" wrapText="1"/>
      <protection locked="0"/>
    </xf>
    <xf numFmtId="0" fontId="32" fillId="34" borderId="54" xfId="1" applyFont="1" applyFill="1" applyBorder="1" applyAlignment="1" applyProtection="1">
      <alignment horizontal="center" vertical="center" wrapText="1"/>
      <protection locked="0"/>
    </xf>
    <xf numFmtId="0" fontId="32" fillId="34" borderId="53" xfId="1" applyFont="1" applyFill="1" applyBorder="1" applyAlignment="1" applyProtection="1">
      <alignment horizontal="center" vertical="center" wrapText="1"/>
      <protection locked="0"/>
    </xf>
    <xf numFmtId="0" fontId="32" fillId="34" borderId="57" xfId="1" applyFont="1" applyFill="1" applyBorder="1" applyAlignment="1" applyProtection="1">
      <alignment horizontal="center" vertical="center" wrapText="1"/>
      <protection locked="0"/>
    </xf>
    <xf numFmtId="0" fontId="32" fillId="34" borderId="52" xfId="1" applyFont="1" applyFill="1" applyBorder="1" applyAlignment="1" applyProtection="1">
      <alignment horizontal="center" vertical="center" wrapText="1"/>
      <protection locked="0"/>
    </xf>
    <xf numFmtId="0" fontId="32" fillId="37" borderId="56" xfId="1" applyFont="1" applyFill="1" applyBorder="1" applyAlignment="1" applyProtection="1">
      <alignment horizontal="center" vertical="center" wrapText="1"/>
      <protection locked="0"/>
    </xf>
    <xf numFmtId="0" fontId="32" fillId="37" borderId="50" xfId="1" applyFont="1" applyFill="1" applyBorder="1" applyAlignment="1" applyProtection="1">
      <alignment horizontal="center" vertical="center" wrapText="1"/>
      <protection locked="0"/>
    </xf>
    <xf numFmtId="0" fontId="32" fillId="34" borderId="51" xfId="1" applyFont="1" applyFill="1" applyBorder="1" applyAlignment="1" applyProtection="1">
      <alignment horizontal="center" vertical="center" wrapText="1"/>
      <protection locked="0"/>
    </xf>
    <xf numFmtId="0" fontId="32" fillId="34" borderId="77" xfId="1" applyFont="1" applyFill="1" applyBorder="1" applyAlignment="1" applyProtection="1">
      <alignment horizontal="center" vertical="center" wrapText="1"/>
      <protection locked="0"/>
    </xf>
    <xf numFmtId="0" fontId="5" fillId="36" borderId="43" xfId="1" applyFont="1" applyFill="1" applyBorder="1" applyAlignment="1" applyProtection="1">
      <alignment horizontal="center" vertical="center" shrinkToFit="1"/>
      <protection locked="0"/>
    </xf>
    <xf numFmtId="0" fontId="5" fillId="36" borderId="29" xfId="1" applyFont="1" applyFill="1" applyBorder="1" applyAlignment="1" applyProtection="1">
      <alignment horizontal="center" vertical="center" shrinkToFit="1"/>
      <protection locked="0"/>
    </xf>
    <xf numFmtId="0" fontId="5" fillId="36" borderId="42" xfId="1" applyFont="1" applyFill="1" applyBorder="1" applyAlignment="1" applyProtection="1">
      <alignment horizontal="center" vertical="center" shrinkToFit="1"/>
      <protection locked="0"/>
    </xf>
    <xf numFmtId="0" fontId="5" fillId="0" borderId="39" xfId="1" applyFont="1" applyBorder="1" applyAlignment="1" applyProtection="1">
      <alignment horizontal="center" vertical="center" wrapText="1" shrinkToFit="1"/>
      <protection locked="0"/>
    </xf>
    <xf numFmtId="0" fontId="5" fillId="0" borderId="12" xfId="1" applyFont="1" applyBorder="1" applyAlignment="1" applyProtection="1">
      <alignment horizontal="center" vertical="center" wrapText="1" shrinkToFit="1"/>
      <protection locked="0"/>
    </xf>
    <xf numFmtId="0" fontId="5" fillId="0" borderId="30" xfId="1" applyFont="1" applyBorder="1" applyAlignment="1" applyProtection="1">
      <alignment horizontal="center" vertical="center" wrapText="1" shrinkToFit="1"/>
      <protection locked="0"/>
    </xf>
    <xf numFmtId="0" fontId="5" fillId="0" borderId="38" xfId="1" applyFont="1" applyBorder="1" applyAlignment="1" applyProtection="1">
      <alignment horizontal="center" vertical="center" wrapText="1" shrinkToFit="1"/>
      <protection locked="0"/>
    </xf>
    <xf numFmtId="0" fontId="5" fillId="0" borderId="35" xfId="1" applyFont="1" applyBorder="1" applyAlignment="1" applyProtection="1">
      <alignment horizontal="center" vertical="center" wrapText="1" shrinkToFit="1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32" xfId="1" applyFont="1" applyBorder="1" applyAlignment="1" applyProtection="1">
      <alignment horizontal="center" vertical="center" wrapText="1" shrinkToFit="1"/>
      <protection locked="0"/>
    </xf>
    <xf numFmtId="0" fontId="5" fillId="39" borderId="45" xfId="1" applyFont="1" applyFill="1" applyBorder="1" applyAlignment="1" applyProtection="1">
      <alignment horizontal="center" vertical="center"/>
      <protection locked="0"/>
    </xf>
    <xf numFmtId="0" fontId="5" fillId="39" borderId="5" xfId="1" applyFont="1" applyFill="1" applyBorder="1" applyAlignment="1" applyProtection="1">
      <alignment horizontal="center" vertical="center"/>
      <protection locked="0"/>
    </xf>
    <xf numFmtId="0" fontId="5" fillId="0" borderId="44" xfId="1" applyFont="1" applyFill="1" applyBorder="1" applyAlignment="1" applyProtection="1">
      <alignment horizontal="center" vertical="center"/>
      <protection locked="0"/>
    </xf>
    <xf numFmtId="0" fontId="7" fillId="35" borderId="29" xfId="1" applyFont="1" applyFill="1" applyBorder="1" applyAlignment="1" applyProtection="1">
      <alignment horizontal="center" vertical="center" shrinkToFit="1"/>
      <protection locked="0"/>
    </xf>
    <xf numFmtId="0" fontId="5" fillId="0" borderId="45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45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4" xfId="1" applyFont="1" applyFill="1" applyBorder="1" applyAlignment="1" applyProtection="1">
      <alignment horizontal="center" vertical="center" wrapText="1"/>
      <protection locked="0"/>
    </xf>
    <xf numFmtId="0" fontId="9" fillId="39" borderId="37" xfId="1" applyFont="1" applyFill="1" applyBorder="1" applyAlignment="1" applyProtection="1">
      <alignment horizontal="left" vertical="center" shrinkToFit="1"/>
      <protection locked="0"/>
    </xf>
    <xf numFmtId="0" fontId="9" fillId="39" borderId="11" xfId="1" applyFont="1" applyFill="1" applyBorder="1" applyAlignment="1" applyProtection="1">
      <alignment horizontal="left" vertical="center" shrinkToFit="1"/>
      <protection locked="0"/>
    </xf>
    <xf numFmtId="0" fontId="9" fillId="39" borderId="34" xfId="1" applyFont="1" applyFill="1" applyBorder="1" applyAlignment="1" applyProtection="1">
      <alignment horizontal="left" vertical="center" shrinkToFit="1"/>
      <protection locked="0"/>
    </xf>
    <xf numFmtId="0" fontId="9" fillId="39" borderId="2" xfId="1" applyFont="1" applyFill="1" applyBorder="1" applyAlignment="1" applyProtection="1">
      <alignment horizontal="left" vertical="center" shrinkToFit="1"/>
      <protection locked="0"/>
    </xf>
    <xf numFmtId="0" fontId="5" fillId="0" borderId="45" xfId="1" applyFont="1" applyBorder="1" applyAlignment="1" applyProtection="1">
      <alignment horizontal="center" vertical="center" wrapText="1" shrinkToFit="1"/>
      <protection locked="0"/>
    </xf>
    <xf numFmtId="0" fontId="5" fillId="0" borderId="4" xfId="1" applyFont="1" applyBorder="1" applyAlignment="1" applyProtection="1">
      <alignment horizontal="center" vertical="center" wrapText="1" shrinkToFit="1"/>
      <protection locked="0"/>
    </xf>
    <xf numFmtId="0" fontId="5" fillId="0" borderId="5" xfId="1" applyFont="1" applyBorder="1" applyAlignment="1" applyProtection="1">
      <alignment horizontal="center" vertical="center" wrapText="1" shrinkToFit="1"/>
      <protection locked="0"/>
    </xf>
    <xf numFmtId="0" fontId="5" fillId="0" borderId="44" xfId="1" applyFont="1" applyBorder="1" applyAlignment="1" applyProtection="1">
      <alignment horizontal="center" vertical="center" wrapText="1" shrinkToFit="1"/>
      <protection locked="0"/>
    </xf>
    <xf numFmtId="0" fontId="7" fillId="38" borderId="27" xfId="1" applyFont="1" applyFill="1" applyBorder="1" applyAlignment="1" applyProtection="1">
      <alignment horizontal="center" vertical="center" shrinkToFit="1"/>
      <protection locked="0"/>
    </xf>
    <xf numFmtId="0" fontId="7" fillId="38" borderId="29" xfId="1" applyFont="1" applyFill="1" applyBorder="1" applyAlignment="1" applyProtection="1">
      <alignment horizontal="center" vertical="center" shrinkToFit="1"/>
      <protection locked="0"/>
    </xf>
    <xf numFmtId="0" fontId="5" fillId="0" borderId="3" xfId="1" applyFont="1" applyFill="1" applyBorder="1" applyAlignment="1" applyProtection="1">
      <alignment horizontal="left" vertical="center" wrapText="1"/>
      <protection locked="0"/>
    </xf>
    <xf numFmtId="0" fontId="5" fillId="0" borderId="5" xfId="1" applyFont="1" applyFill="1" applyBorder="1" applyAlignment="1" applyProtection="1">
      <alignment horizontal="left" vertical="center" wrapText="1"/>
      <protection locked="0"/>
    </xf>
    <xf numFmtId="0" fontId="10" fillId="0" borderId="39" xfId="1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 applyProtection="1">
      <alignment horizontal="center" vertical="center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45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5" fillId="0" borderId="44" xfId="1" applyFont="1" applyBorder="1" applyAlignment="1" applyProtection="1">
      <alignment horizontal="center" vertical="center" wrapText="1"/>
      <protection locked="0"/>
    </xf>
    <xf numFmtId="0" fontId="7" fillId="35" borderId="43" xfId="1" applyFont="1" applyFill="1" applyBorder="1" applyAlignment="1" applyProtection="1">
      <alignment horizontal="center" vertical="center" shrinkToFit="1"/>
      <protection locked="0"/>
    </xf>
    <xf numFmtId="0" fontId="5" fillId="0" borderId="34" xfId="1" applyFont="1" applyBorder="1" applyAlignment="1" applyProtection="1">
      <alignment horizontal="left" vertical="center" shrinkToFit="1"/>
      <protection locked="0"/>
    </xf>
    <xf numFmtId="0" fontId="5" fillId="0" borderId="33" xfId="1" applyFont="1" applyBorder="1" applyAlignment="1" applyProtection="1">
      <alignment horizontal="left" vertical="center" shrinkToFit="1"/>
      <protection locked="0"/>
    </xf>
    <xf numFmtId="0" fontId="5" fillId="0" borderId="2" xfId="1" applyFont="1" applyBorder="1" applyAlignment="1" applyProtection="1">
      <alignment horizontal="left" vertical="center" shrinkToFit="1"/>
      <protection locked="0"/>
    </xf>
    <xf numFmtId="0" fontId="49" fillId="0" borderId="0" xfId="0" applyFont="1">
      <alignment vertical="center"/>
    </xf>
  </cellXfs>
  <cellStyles count="47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보통 2" xfId="30"/>
    <cellStyle name="설명 텍스트 2" xfId="31"/>
    <cellStyle name="셀 확인 2" xfId="32"/>
    <cellStyle name="쉼표 [0]" xfId="46" builtinId="6"/>
    <cellStyle name="연결된 셀 2" xfId="33"/>
    <cellStyle name="요약 2" xfId="34"/>
    <cellStyle name="입력 2" xfId="35"/>
    <cellStyle name="제목 1 2" xfId="36"/>
    <cellStyle name="제목 2 2" xfId="37"/>
    <cellStyle name="제목 3 2" xfId="38"/>
    <cellStyle name="제목 4 2" xfId="39"/>
    <cellStyle name="제목 5" xfId="40"/>
    <cellStyle name="좋음 2" xfId="41"/>
    <cellStyle name="출력 2" xfId="42"/>
    <cellStyle name="표준" xfId="0" builtinId="0"/>
    <cellStyle name="표준 2" xfId="1"/>
    <cellStyle name="표준 3" xfId="43"/>
    <cellStyle name="표준 4" xfId="44"/>
    <cellStyle name="하이퍼링크 2" xfId="45"/>
  </cellStyles>
  <dxfs count="0"/>
  <tableStyles count="0" defaultTableStyle="TableStyleMedium9" defaultPivotStyle="PivotStyleLight16"/>
  <colors>
    <mruColors>
      <color rgb="FFFFFF99"/>
      <color rgb="FF0000CC"/>
      <color rgb="FFFFFFCC"/>
      <color rgb="FFFF0000"/>
      <color rgb="FFFF3300"/>
      <color rgb="FFA50021"/>
      <color rgb="FFFF00FF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8"/>
  <sheetViews>
    <sheetView tabSelected="1" zoomScaleNormal="100" workbookViewId="0">
      <selection activeCell="C1" sqref="C1"/>
    </sheetView>
  </sheetViews>
  <sheetFormatPr defaultRowHeight="24.95" customHeight="1"/>
  <cols>
    <col min="1" max="1" width="1.125" style="74" customWidth="1"/>
    <col min="2" max="2" width="1.625" style="74" customWidth="1"/>
    <col min="3" max="3" width="9.625" style="74" customWidth="1"/>
    <col min="4" max="4" width="22.625" style="74" customWidth="1"/>
    <col min="5" max="5" width="17.75" style="74" customWidth="1"/>
    <col min="6" max="6" width="32" style="74" customWidth="1"/>
    <col min="7" max="7" width="0.875" style="74" customWidth="1"/>
    <col min="8" max="8" width="22.5" style="74" customWidth="1"/>
    <col min="9" max="9" width="11" style="74" customWidth="1"/>
    <col min="10" max="11" width="9" style="74"/>
    <col min="12" max="12" width="11.875" style="74" bestFit="1" customWidth="1"/>
    <col min="13" max="13" width="13" style="74" bestFit="1" customWidth="1"/>
    <col min="14" max="14" width="9" style="74"/>
    <col min="15" max="15" width="11.875" style="74" bestFit="1" customWidth="1"/>
    <col min="16" max="16384" width="9" style="74"/>
  </cols>
  <sheetData>
    <row r="1" spans="2:13" ht="23.25" customHeight="1">
      <c r="B1" s="73" t="s">
        <v>137</v>
      </c>
      <c r="C1" s="73"/>
    </row>
    <row r="2" spans="2:13" ht="23.25" customHeight="1" thickBot="1">
      <c r="B2" s="73"/>
      <c r="C2" s="73"/>
      <c r="F2" s="75" t="s">
        <v>208</v>
      </c>
    </row>
    <row r="3" spans="2:13" ht="69.95" customHeight="1">
      <c r="B3" s="264" t="s">
        <v>211</v>
      </c>
      <c r="C3" s="265"/>
      <c r="D3" s="265"/>
      <c r="E3" s="265"/>
      <c r="F3" s="266"/>
      <c r="H3" s="197"/>
      <c r="I3" s="198"/>
      <c r="J3" s="154"/>
      <c r="K3" s="154"/>
      <c r="L3" s="154"/>
      <c r="M3" s="154"/>
    </row>
    <row r="4" spans="2:13" ht="6.95" customHeight="1">
      <c r="B4" s="135"/>
      <c r="C4" s="136"/>
      <c r="D4" s="136"/>
      <c r="E4" s="136"/>
      <c r="F4" s="137"/>
      <c r="I4" s="198"/>
      <c r="J4" s="154"/>
      <c r="K4" s="154"/>
      <c r="L4" s="154"/>
      <c r="M4" s="154"/>
    </row>
    <row r="5" spans="2:13" ht="35.1" customHeight="1">
      <c r="B5" s="267" t="s">
        <v>212</v>
      </c>
      <c r="C5" s="268"/>
      <c r="D5" s="268"/>
      <c r="E5" s="268"/>
      <c r="F5" s="269"/>
      <c r="I5" s="154"/>
      <c r="J5" s="154"/>
      <c r="K5" s="154"/>
      <c r="L5" s="154"/>
      <c r="M5" s="154"/>
    </row>
    <row r="6" spans="2:13" ht="6.95" customHeight="1">
      <c r="B6" s="135"/>
      <c r="C6" s="136"/>
      <c r="D6" s="136"/>
      <c r="E6" s="136"/>
      <c r="F6" s="137"/>
      <c r="H6" s="154"/>
      <c r="I6" s="154"/>
      <c r="J6" s="154"/>
      <c r="K6" s="154"/>
      <c r="L6" s="154"/>
      <c r="M6" s="154"/>
    </row>
    <row r="7" spans="2:13" ht="35.1" customHeight="1">
      <c r="B7" s="267" t="s">
        <v>209</v>
      </c>
      <c r="C7" s="268"/>
      <c r="D7" s="268"/>
      <c r="E7" s="268"/>
      <c r="F7" s="269"/>
      <c r="H7" s="154"/>
      <c r="I7" s="154"/>
      <c r="J7" s="154"/>
      <c r="K7" s="154"/>
      <c r="L7" s="154"/>
      <c r="M7" s="154"/>
    </row>
    <row r="8" spans="2:13" ht="6.95" customHeight="1">
      <c r="B8" s="199"/>
      <c r="C8" s="200"/>
      <c r="D8" s="201"/>
      <c r="E8" s="202"/>
      <c r="F8" s="203"/>
      <c r="H8" s="154"/>
      <c r="I8" s="154"/>
      <c r="J8" s="154"/>
      <c r="K8" s="154"/>
      <c r="L8" s="154"/>
      <c r="M8" s="154"/>
    </row>
    <row r="9" spans="2:13" ht="36.950000000000003" customHeight="1" thickBot="1">
      <c r="B9" s="270" t="s">
        <v>210</v>
      </c>
      <c r="C9" s="271"/>
      <c r="D9" s="271"/>
      <c r="E9" s="271"/>
      <c r="F9" s="272"/>
      <c r="H9" s="154"/>
      <c r="I9" s="154"/>
      <c r="J9" s="154"/>
      <c r="K9" s="154"/>
      <c r="L9" s="154"/>
      <c r="M9" s="154"/>
    </row>
    <row r="10" spans="2:13" s="142" customFormat="1" ht="5.25" customHeight="1">
      <c r="B10" s="204"/>
      <c r="C10" s="204"/>
      <c r="D10" s="204"/>
      <c r="E10" s="204"/>
      <c r="F10" s="204"/>
      <c r="H10" s="86"/>
      <c r="I10" s="86"/>
      <c r="J10" s="86"/>
      <c r="K10" s="86"/>
      <c r="L10" s="86"/>
      <c r="M10" s="86"/>
    </row>
    <row r="11" spans="2:13" ht="23.25" customHeight="1" thickBot="1">
      <c r="B11" s="143" t="s">
        <v>138</v>
      </c>
      <c r="C11" s="143"/>
      <c r="D11" s="144"/>
      <c r="E11" s="145"/>
      <c r="F11" s="146"/>
      <c r="H11" s="154"/>
      <c r="I11" s="205"/>
      <c r="J11" s="154"/>
      <c r="K11" s="154"/>
      <c r="L11" s="154"/>
      <c r="M11" s="154"/>
    </row>
    <row r="12" spans="2:13" ht="23.25" customHeight="1">
      <c r="B12" s="273" t="s">
        <v>139</v>
      </c>
      <c r="C12" s="274"/>
      <c r="D12" s="275"/>
      <c r="E12" s="147" t="s">
        <v>140</v>
      </c>
      <c r="F12" s="148" t="s">
        <v>141</v>
      </c>
      <c r="H12" s="154"/>
      <c r="I12" s="205"/>
      <c r="J12" s="154"/>
      <c r="K12" s="154"/>
      <c r="L12" s="154"/>
      <c r="M12" s="154"/>
    </row>
    <row r="13" spans="2:13" ht="23.25" customHeight="1">
      <c r="B13" s="206" t="s">
        <v>142</v>
      </c>
      <c r="C13" s="207"/>
      <c r="D13" s="208"/>
      <c r="E13" s="209">
        <v>100000000</v>
      </c>
      <c r="F13" s="210"/>
      <c r="I13" s="211"/>
      <c r="J13" s="154"/>
      <c r="K13" s="154"/>
      <c r="L13" s="154"/>
      <c r="M13" s="154"/>
    </row>
    <row r="14" spans="2:13" ht="30" customHeight="1">
      <c r="B14" s="206" t="s">
        <v>143</v>
      </c>
      <c r="C14" s="207"/>
      <c r="D14" s="208"/>
      <c r="E14" s="209"/>
      <c r="F14" s="212"/>
      <c r="H14" s="154"/>
      <c r="I14" s="211"/>
      <c r="J14" s="154"/>
      <c r="K14" s="154"/>
      <c r="L14" s="154"/>
      <c r="M14" s="154"/>
    </row>
    <row r="15" spans="2:13" s="156" customFormat="1" ht="66.75" customHeight="1">
      <c r="B15" s="261" t="s">
        <v>215</v>
      </c>
      <c r="C15" s="262"/>
      <c r="D15" s="263"/>
      <c r="E15" s="228">
        <v>0.23080000000000001</v>
      </c>
      <c r="F15" s="155" t="s">
        <v>144</v>
      </c>
    </row>
    <row r="16" spans="2:13" s="156" customFormat="1" ht="47.25" customHeight="1" thickBot="1">
      <c r="B16" s="276" t="s">
        <v>213</v>
      </c>
      <c r="C16" s="277"/>
      <c r="D16" s="278"/>
      <c r="E16" s="229">
        <v>0.25</v>
      </c>
      <c r="F16" s="157" t="s">
        <v>145</v>
      </c>
    </row>
    <row r="17" spans="2:12" ht="6.95" customHeight="1">
      <c r="G17" s="158"/>
      <c r="H17" s="154"/>
      <c r="I17" s="154"/>
    </row>
    <row r="18" spans="2:12" ht="23.25" customHeight="1" thickBot="1">
      <c r="B18" s="143" t="s">
        <v>146</v>
      </c>
      <c r="C18" s="143"/>
      <c r="G18" s="158"/>
      <c r="H18" s="159" t="s">
        <v>147</v>
      </c>
      <c r="I18" s="154"/>
      <c r="K18" s="386" t="s">
        <v>233</v>
      </c>
    </row>
    <row r="19" spans="2:12" ht="23.25" customHeight="1">
      <c r="B19" s="279" t="s">
        <v>139</v>
      </c>
      <c r="C19" s="280"/>
      <c r="D19" s="281"/>
      <c r="E19" s="160" t="s">
        <v>148</v>
      </c>
      <c r="F19" s="161" t="s">
        <v>149</v>
      </c>
      <c r="G19" s="162"/>
      <c r="H19" s="163" t="s">
        <v>227</v>
      </c>
      <c r="I19" s="213">
        <v>10000000</v>
      </c>
      <c r="J19" s="260" t="s">
        <v>230</v>
      </c>
    </row>
    <row r="20" spans="2:12" ht="23.25" customHeight="1">
      <c r="B20" s="165" t="s">
        <v>150</v>
      </c>
      <c r="C20" s="166"/>
      <c r="D20" s="167"/>
      <c r="E20" s="184">
        <f>SUM(E21:E28)</f>
        <v>81248000</v>
      </c>
      <c r="F20" s="169"/>
      <c r="G20" s="162"/>
      <c r="H20" s="170" t="s">
        <v>228</v>
      </c>
      <c r="I20" s="214">
        <v>12</v>
      </c>
      <c r="L20" s="227"/>
    </row>
    <row r="21" spans="2:12" ht="23.25" customHeight="1" thickBot="1">
      <c r="B21" s="282"/>
      <c r="C21" s="215" t="s">
        <v>151</v>
      </c>
      <c r="D21" s="216"/>
      <c r="E21" s="217">
        <f>ROUNDDOWN(((E13-E14)*$E$16)-E30, -3)</f>
        <v>6248000</v>
      </c>
      <c r="F21" s="218" t="s">
        <v>152</v>
      </c>
      <c r="G21" s="162"/>
      <c r="H21" s="176" t="s">
        <v>229</v>
      </c>
      <c r="I21" s="177">
        <f>ROUNDUP($E$21/(I19*I20),3)</f>
        <v>5.2999999999999999E-2</v>
      </c>
    </row>
    <row r="22" spans="2:12" ht="23.25" hidden="1" customHeight="1">
      <c r="B22" s="282"/>
      <c r="C22" s="178" t="s">
        <v>153</v>
      </c>
      <c r="D22" s="179"/>
      <c r="E22" s="284">
        <f>E13-E14-E21-E29</f>
        <v>75000000</v>
      </c>
      <c r="F22" s="287"/>
      <c r="G22" s="162"/>
    </row>
    <row r="23" spans="2:12" ht="23.25" hidden="1" customHeight="1">
      <c r="B23" s="282"/>
      <c r="C23" s="178" t="s">
        <v>154</v>
      </c>
      <c r="D23" s="179"/>
      <c r="E23" s="285"/>
      <c r="F23" s="288"/>
      <c r="G23" s="162"/>
    </row>
    <row r="24" spans="2:12" ht="23.25" hidden="1" customHeight="1">
      <c r="B24" s="282"/>
      <c r="C24" s="178" t="s">
        <v>155</v>
      </c>
      <c r="D24" s="179"/>
      <c r="E24" s="285"/>
      <c r="F24" s="288"/>
      <c r="G24" s="162"/>
    </row>
    <row r="25" spans="2:12" ht="23.25" hidden="1" customHeight="1">
      <c r="B25" s="282"/>
      <c r="C25" s="178" t="s">
        <v>156</v>
      </c>
      <c r="D25" s="179"/>
      <c r="E25" s="285"/>
      <c r="F25" s="288"/>
      <c r="G25" s="162"/>
      <c r="H25" s="154"/>
      <c r="I25" s="154"/>
    </row>
    <row r="26" spans="2:12" ht="23.25" hidden="1" customHeight="1">
      <c r="B26" s="282"/>
      <c r="C26" s="178" t="s">
        <v>157</v>
      </c>
      <c r="D26" s="179"/>
      <c r="E26" s="285"/>
      <c r="F26" s="288"/>
      <c r="G26" s="162"/>
      <c r="H26" s="154"/>
      <c r="I26" s="154"/>
    </row>
    <row r="27" spans="2:12" ht="23.25" hidden="1" customHeight="1">
      <c r="B27" s="282"/>
      <c r="C27" s="178" t="s">
        <v>158</v>
      </c>
      <c r="D27" s="179"/>
      <c r="E27" s="286"/>
      <c r="F27" s="289"/>
      <c r="G27" s="180"/>
      <c r="H27" s="154"/>
      <c r="I27" s="154"/>
    </row>
    <row r="28" spans="2:12" ht="23.25" hidden="1" customHeight="1">
      <c r="B28" s="283"/>
      <c r="C28" s="178" t="s">
        <v>143</v>
      </c>
      <c r="D28" s="179"/>
      <c r="E28" s="219">
        <f>E14</f>
        <v>0</v>
      </c>
      <c r="F28" s="220"/>
      <c r="G28" s="180"/>
      <c r="H28" s="154"/>
      <c r="I28" s="154"/>
    </row>
    <row r="29" spans="2:12" ht="23.25" customHeight="1">
      <c r="B29" s="165" t="s">
        <v>159</v>
      </c>
      <c r="C29" s="166"/>
      <c r="D29" s="167"/>
      <c r="E29" s="184">
        <f>SUM(E30:E33)</f>
        <v>18752000</v>
      </c>
      <c r="F29" s="169"/>
      <c r="G29" s="180"/>
      <c r="H29" s="159" t="s">
        <v>231</v>
      </c>
      <c r="I29" s="154"/>
    </row>
    <row r="30" spans="2:12" ht="23.25" customHeight="1">
      <c r="B30" s="282"/>
      <c r="C30" s="304" t="s">
        <v>160</v>
      </c>
      <c r="D30" s="221" t="s">
        <v>161</v>
      </c>
      <c r="E30" s="306">
        <f>ROUNDDOWN((E13-E14)-((E13-E14)/(1+$E$15))-E32-E33, -3)</f>
        <v>18752000</v>
      </c>
      <c r="F30" s="308" t="s">
        <v>162</v>
      </c>
      <c r="G30" s="180"/>
      <c r="H30" s="185" t="s">
        <v>232</v>
      </c>
      <c r="I30" s="154"/>
    </row>
    <row r="31" spans="2:12" ht="23.25" customHeight="1">
      <c r="B31" s="282"/>
      <c r="C31" s="305"/>
      <c r="D31" s="221" t="s">
        <v>163</v>
      </c>
      <c r="E31" s="307"/>
      <c r="F31" s="309"/>
      <c r="G31" s="180"/>
      <c r="H31" s="154"/>
      <c r="I31" s="154"/>
    </row>
    <row r="32" spans="2:12" ht="23.25" customHeight="1">
      <c r="B32" s="282"/>
      <c r="C32" s="310" t="s">
        <v>164</v>
      </c>
      <c r="D32" s="187" t="s">
        <v>165</v>
      </c>
      <c r="E32" s="188">
        <v>0</v>
      </c>
      <c r="F32" s="290" t="s">
        <v>166</v>
      </c>
      <c r="G32" s="180"/>
    </row>
    <row r="33" spans="2:15" ht="23.25" customHeight="1">
      <c r="B33" s="283"/>
      <c r="C33" s="311"/>
      <c r="D33" s="187" t="s">
        <v>167</v>
      </c>
      <c r="E33" s="188">
        <v>0</v>
      </c>
      <c r="F33" s="291"/>
      <c r="G33" s="180"/>
      <c r="H33" s="154"/>
      <c r="I33" s="154"/>
    </row>
    <row r="34" spans="2:15" ht="23.25" customHeight="1" thickBot="1">
      <c r="B34" s="292" t="s">
        <v>168</v>
      </c>
      <c r="C34" s="293"/>
      <c r="D34" s="294"/>
      <c r="E34" s="189">
        <f>SUM(E20,E29)</f>
        <v>100000000</v>
      </c>
      <c r="F34" s="190"/>
      <c r="G34" s="180"/>
      <c r="H34" s="154"/>
      <c r="I34" s="154"/>
    </row>
    <row r="35" spans="2:15" ht="6.95" customHeight="1">
      <c r="B35" s="191"/>
      <c r="C35" s="191"/>
      <c r="D35" s="191"/>
      <c r="E35" s="191"/>
      <c r="F35" s="191"/>
    </row>
    <row r="36" spans="2:15" ht="24.95" customHeight="1" thickBot="1">
      <c r="B36" s="143" t="s">
        <v>169</v>
      </c>
      <c r="C36" s="143"/>
      <c r="D36" s="191"/>
      <c r="E36" s="191"/>
      <c r="F36" s="191"/>
      <c r="M36" s="227"/>
    </row>
    <row r="37" spans="2:15" ht="23.25" customHeight="1">
      <c r="B37" s="295" t="s">
        <v>170</v>
      </c>
      <c r="C37" s="296"/>
      <c r="D37" s="297"/>
      <c r="E37" s="160" t="s">
        <v>171</v>
      </c>
      <c r="F37" s="161" t="s">
        <v>172</v>
      </c>
      <c r="M37" s="227"/>
    </row>
    <row r="38" spans="2:15" ht="23.25" customHeight="1">
      <c r="B38" s="298" t="s">
        <v>173</v>
      </c>
      <c r="C38" s="299"/>
      <c r="D38" s="300"/>
      <c r="E38" s="192">
        <f>SUM(E21,E30:E31)</f>
        <v>25000000</v>
      </c>
      <c r="F38" s="193">
        <f>E38/(E13-E14)</f>
        <v>0.25</v>
      </c>
      <c r="M38" s="231"/>
      <c r="O38" s="227"/>
    </row>
    <row r="39" spans="2:15" ht="23.25" customHeight="1" thickBot="1">
      <c r="B39" s="301" t="s">
        <v>214</v>
      </c>
      <c r="C39" s="302"/>
      <c r="D39" s="303"/>
      <c r="E39" s="194">
        <f>E29</f>
        <v>18752000</v>
      </c>
      <c r="F39" s="195">
        <f>E39/(E20-E14)</f>
        <v>0.23079952737298148</v>
      </c>
      <c r="G39" s="158"/>
      <c r="H39" s="154"/>
      <c r="I39" s="154"/>
    </row>
    <row r="40" spans="2:15" ht="24.95" customHeight="1">
      <c r="G40" s="180"/>
      <c r="H40" s="154"/>
      <c r="I40" s="154"/>
    </row>
    <row r="41" spans="2:15" ht="24.95" customHeight="1">
      <c r="G41" s="196"/>
      <c r="H41" s="154"/>
      <c r="I41" s="154"/>
    </row>
    <row r="42" spans="2:15" ht="24.95" customHeight="1">
      <c r="G42" s="196"/>
      <c r="H42" s="154"/>
      <c r="I42" s="154"/>
    </row>
    <row r="43" spans="2:15" ht="24.95" customHeight="1">
      <c r="G43" s="196"/>
      <c r="H43" s="154"/>
      <c r="I43" s="154"/>
    </row>
    <row r="44" spans="2:15" ht="24.95" customHeight="1">
      <c r="G44" s="196"/>
      <c r="H44" s="154"/>
      <c r="I44" s="154"/>
    </row>
    <row r="45" spans="2:15" ht="24.95" customHeight="1">
      <c r="G45" s="196"/>
      <c r="H45" s="154"/>
      <c r="I45" s="154"/>
    </row>
    <row r="46" spans="2:15" ht="24.95" customHeight="1">
      <c r="G46" s="196"/>
      <c r="H46" s="154"/>
      <c r="I46" s="154"/>
    </row>
    <row r="47" spans="2:15" ht="24.95" customHeight="1">
      <c r="G47" s="158"/>
      <c r="H47" s="154"/>
      <c r="I47" s="154"/>
    </row>
    <row r="48" spans="2:15" ht="24.95" customHeight="1">
      <c r="G48" s="158"/>
      <c r="H48" s="154"/>
      <c r="I48" s="154"/>
    </row>
  </sheetData>
  <mergeCells count="21">
    <mergeCell ref="F32:F33"/>
    <mergeCell ref="B34:D34"/>
    <mergeCell ref="B37:D37"/>
    <mergeCell ref="B38:D38"/>
    <mergeCell ref="B39:D39"/>
    <mergeCell ref="B30:B33"/>
    <mergeCell ref="C30:C31"/>
    <mergeCell ref="E30:E31"/>
    <mergeCell ref="F30:F31"/>
    <mergeCell ref="C32:C33"/>
    <mergeCell ref="B16:D16"/>
    <mergeCell ref="B19:D19"/>
    <mergeCell ref="B21:B28"/>
    <mergeCell ref="E22:E27"/>
    <mergeCell ref="F22:F27"/>
    <mergeCell ref="B15:D15"/>
    <mergeCell ref="B3:F3"/>
    <mergeCell ref="B5:F5"/>
    <mergeCell ref="B7:F7"/>
    <mergeCell ref="B9:F9"/>
    <mergeCell ref="B12:D12"/>
  </mergeCells>
  <phoneticPr fontId="1" type="noConversion"/>
  <pageMargins left="0.78740157480314965" right="0.78740157480314965" top="0.9448818897637796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5"/>
  <sheetViews>
    <sheetView zoomScaleNormal="100" workbookViewId="0">
      <selection activeCell="E17" sqref="E17"/>
    </sheetView>
  </sheetViews>
  <sheetFormatPr defaultRowHeight="24.95" customHeight="1"/>
  <cols>
    <col min="1" max="1" width="1.125" style="74" customWidth="1"/>
    <col min="2" max="2" width="1.625" style="74" customWidth="1"/>
    <col min="3" max="3" width="9.625" style="74" customWidth="1"/>
    <col min="4" max="4" width="22.625" style="74" customWidth="1"/>
    <col min="5" max="5" width="17.75" style="74" customWidth="1"/>
    <col min="6" max="6" width="32" style="74" customWidth="1"/>
    <col min="7" max="7" width="0.875" style="74" customWidth="1"/>
    <col min="8" max="8" width="21.625" style="74" customWidth="1"/>
    <col min="9" max="9" width="11" style="74" customWidth="1"/>
    <col min="10" max="10" width="12.125" style="74" bestFit="1" customWidth="1"/>
    <col min="11" max="16384" width="9" style="74"/>
  </cols>
  <sheetData>
    <row r="1" spans="2:15" ht="23.25" customHeight="1">
      <c r="B1" s="73" t="s">
        <v>99</v>
      </c>
      <c r="C1" s="73"/>
    </row>
    <row r="2" spans="2:15" ht="23.25" customHeight="1" thickBot="1">
      <c r="B2" s="73"/>
      <c r="C2" s="73"/>
      <c r="F2" s="75" t="s">
        <v>226</v>
      </c>
    </row>
    <row r="3" spans="2:15" ht="69.95" customHeight="1">
      <c r="B3" s="264" t="s">
        <v>175</v>
      </c>
      <c r="C3" s="265"/>
      <c r="D3" s="265"/>
      <c r="E3" s="265"/>
      <c r="F3" s="266"/>
    </row>
    <row r="4" spans="2:15" ht="5.25" customHeight="1">
      <c r="B4" s="135"/>
      <c r="C4" s="136"/>
      <c r="D4" s="136"/>
      <c r="E4" s="136"/>
      <c r="F4" s="137"/>
    </row>
    <row r="5" spans="2:15" ht="35.1" customHeight="1">
      <c r="B5" s="267" t="s">
        <v>100</v>
      </c>
      <c r="C5" s="268"/>
      <c r="D5" s="268"/>
      <c r="E5" s="268"/>
      <c r="F5" s="269"/>
    </row>
    <row r="6" spans="2:15" ht="5.25" customHeight="1">
      <c r="B6" s="135"/>
      <c r="C6" s="136"/>
      <c r="D6" s="136"/>
      <c r="E6" s="136"/>
      <c r="F6" s="137"/>
    </row>
    <row r="7" spans="2:15" ht="36.950000000000003" customHeight="1" thickBot="1">
      <c r="B7" s="270" t="s">
        <v>101</v>
      </c>
      <c r="C7" s="271"/>
      <c r="D7" s="271"/>
      <c r="E7" s="271"/>
      <c r="F7" s="272"/>
    </row>
    <row r="8" spans="2:15" s="142" customFormat="1" ht="5.25" customHeight="1">
      <c r="B8" s="138"/>
      <c r="C8" s="138"/>
      <c r="D8" s="139"/>
      <c r="E8" s="140"/>
      <c r="F8" s="141"/>
      <c r="H8" s="74"/>
      <c r="I8" s="74"/>
      <c r="J8" s="74"/>
      <c r="K8" s="74"/>
      <c r="L8" s="74"/>
      <c r="M8" s="74"/>
      <c r="N8" s="74"/>
      <c r="O8" s="74"/>
    </row>
    <row r="9" spans="2:15" ht="23.25" customHeight="1" thickBot="1">
      <c r="B9" s="143" t="s">
        <v>102</v>
      </c>
      <c r="C9" s="143"/>
      <c r="D9" s="144"/>
      <c r="E9" s="145"/>
      <c r="F9" s="146"/>
    </row>
    <row r="10" spans="2:15" ht="23.25" customHeight="1">
      <c r="B10" s="273" t="s">
        <v>103</v>
      </c>
      <c r="C10" s="274"/>
      <c r="D10" s="275"/>
      <c r="E10" s="147" t="s">
        <v>104</v>
      </c>
      <c r="F10" s="148" t="s">
        <v>105</v>
      </c>
    </row>
    <row r="11" spans="2:15" ht="23.25" customHeight="1">
      <c r="B11" s="149" t="s">
        <v>106</v>
      </c>
      <c r="C11" s="150"/>
      <c r="D11" s="151"/>
      <c r="E11" s="152">
        <f>ROUNDDOWN(E25+(E17-E25)*(1+$E$12), -3)</f>
        <v>123080000</v>
      </c>
      <c r="F11" s="153"/>
      <c r="I11" s="154"/>
      <c r="J11" s="154"/>
      <c r="K11" s="154"/>
      <c r="L11" s="154"/>
      <c r="M11" s="154"/>
    </row>
    <row r="12" spans="2:15" s="156" customFormat="1" ht="72.75" customHeight="1">
      <c r="B12" s="261" t="s">
        <v>216</v>
      </c>
      <c r="C12" s="262"/>
      <c r="D12" s="263"/>
      <c r="E12" s="228">
        <v>0.23080000000000001</v>
      </c>
      <c r="F12" s="155" t="s">
        <v>107</v>
      </c>
    </row>
    <row r="13" spans="2:15" s="156" customFormat="1" ht="47.25" customHeight="1" thickBot="1">
      <c r="B13" s="276" t="s">
        <v>108</v>
      </c>
      <c r="C13" s="277"/>
      <c r="D13" s="278"/>
      <c r="E13" s="229">
        <v>0.25</v>
      </c>
      <c r="F13" s="157" t="s">
        <v>109</v>
      </c>
    </row>
    <row r="14" spans="2:15" ht="6.95" customHeight="1">
      <c r="G14" s="158"/>
      <c r="H14" s="154"/>
      <c r="I14" s="154"/>
    </row>
    <row r="15" spans="2:15" ht="23.25" customHeight="1" thickBot="1">
      <c r="B15" s="143" t="s">
        <v>110</v>
      </c>
      <c r="C15" s="143"/>
      <c r="G15" s="158"/>
      <c r="H15" s="159" t="s">
        <v>111</v>
      </c>
      <c r="I15" s="154"/>
    </row>
    <row r="16" spans="2:15" ht="23.25" customHeight="1">
      <c r="B16" s="279" t="s">
        <v>103</v>
      </c>
      <c r="C16" s="280"/>
      <c r="D16" s="281"/>
      <c r="E16" s="160" t="s">
        <v>112</v>
      </c>
      <c r="F16" s="161" t="s">
        <v>113</v>
      </c>
      <c r="G16" s="162"/>
      <c r="H16" s="163" t="s">
        <v>227</v>
      </c>
      <c r="I16" s="164">
        <v>10000000</v>
      </c>
      <c r="J16" s="260" t="s">
        <v>230</v>
      </c>
    </row>
    <row r="17" spans="2:9" ht="23.25" customHeight="1">
      <c r="B17" s="165" t="s">
        <v>114</v>
      </c>
      <c r="C17" s="166"/>
      <c r="D17" s="167"/>
      <c r="E17" s="168">
        <v>100000000</v>
      </c>
      <c r="F17" s="169"/>
      <c r="G17" s="162"/>
      <c r="H17" s="170" t="s">
        <v>228</v>
      </c>
      <c r="I17" s="171">
        <v>12</v>
      </c>
    </row>
    <row r="18" spans="2:9" ht="23.25" customHeight="1" thickBot="1">
      <c r="B18" s="282"/>
      <c r="C18" s="172" t="s">
        <v>115</v>
      </c>
      <c r="D18" s="173"/>
      <c r="E18" s="174">
        <f>ROUNDDOWN(((E11-E25)*$E$13)-E27, -3)</f>
        <v>7690000</v>
      </c>
      <c r="F18" s="175" t="s">
        <v>116</v>
      </c>
      <c r="G18" s="162"/>
      <c r="H18" s="176" t="s">
        <v>229</v>
      </c>
      <c r="I18" s="177">
        <f>ROUNDUP($E$18/($I$16*$I$17),3)</f>
        <v>6.5000000000000002E-2</v>
      </c>
    </row>
    <row r="19" spans="2:9" ht="23.25" hidden="1" customHeight="1">
      <c r="B19" s="282"/>
      <c r="C19" s="178" t="s">
        <v>117</v>
      </c>
      <c r="D19" s="179"/>
      <c r="E19" s="284">
        <f>E11-E25-E18-E26</f>
        <v>92310000</v>
      </c>
      <c r="F19" s="287"/>
      <c r="G19" s="162"/>
    </row>
    <row r="20" spans="2:9" ht="23.25" hidden="1" customHeight="1">
      <c r="B20" s="282"/>
      <c r="C20" s="178" t="s">
        <v>118</v>
      </c>
      <c r="D20" s="179"/>
      <c r="E20" s="285"/>
      <c r="F20" s="288"/>
      <c r="G20" s="162"/>
    </row>
    <row r="21" spans="2:9" ht="23.25" hidden="1" customHeight="1">
      <c r="B21" s="282"/>
      <c r="C21" s="178" t="s">
        <v>119</v>
      </c>
      <c r="D21" s="179"/>
      <c r="E21" s="285"/>
      <c r="F21" s="288"/>
      <c r="G21" s="162"/>
    </row>
    <row r="22" spans="2:9" ht="23.25" hidden="1" customHeight="1">
      <c r="B22" s="282"/>
      <c r="C22" s="178" t="s">
        <v>120</v>
      </c>
      <c r="D22" s="179"/>
      <c r="E22" s="285"/>
      <c r="F22" s="288"/>
      <c r="G22" s="162"/>
      <c r="H22" s="154"/>
      <c r="I22" s="154"/>
    </row>
    <row r="23" spans="2:9" ht="23.25" hidden="1" customHeight="1">
      <c r="B23" s="282"/>
      <c r="C23" s="178" t="s">
        <v>121</v>
      </c>
      <c r="D23" s="179"/>
      <c r="E23" s="285"/>
      <c r="F23" s="288"/>
      <c r="G23" s="162"/>
      <c r="H23" s="154"/>
      <c r="I23" s="154"/>
    </row>
    <row r="24" spans="2:9" ht="23.25" hidden="1" customHeight="1">
      <c r="B24" s="282"/>
      <c r="C24" s="178" t="s">
        <v>122</v>
      </c>
      <c r="D24" s="179"/>
      <c r="E24" s="286"/>
      <c r="F24" s="289"/>
      <c r="G24" s="180"/>
      <c r="H24" s="154"/>
      <c r="I24" s="154"/>
    </row>
    <row r="25" spans="2:9" ht="27.2" customHeight="1">
      <c r="B25" s="283"/>
      <c r="C25" s="181" t="s">
        <v>123</v>
      </c>
      <c r="D25" s="182"/>
      <c r="E25" s="183"/>
      <c r="F25" s="155"/>
      <c r="G25" s="180"/>
      <c r="H25" s="159" t="s">
        <v>231</v>
      </c>
      <c r="I25" s="154"/>
    </row>
    <row r="26" spans="2:9" ht="23.25" customHeight="1">
      <c r="B26" s="165" t="s">
        <v>124</v>
      </c>
      <c r="C26" s="166"/>
      <c r="D26" s="167"/>
      <c r="E26" s="184">
        <f>SUM(E27:E30)</f>
        <v>23080000</v>
      </c>
      <c r="F26" s="169"/>
      <c r="G26" s="180"/>
      <c r="H26" s="185" t="s">
        <v>232</v>
      </c>
      <c r="I26" s="154"/>
    </row>
    <row r="27" spans="2:9" ht="23.25" customHeight="1">
      <c r="B27" s="282"/>
      <c r="C27" s="312" t="s">
        <v>125</v>
      </c>
      <c r="D27" s="186" t="s">
        <v>126</v>
      </c>
      <c r="E27" s="314">
        <f>ROUNDDOWN(((E17-E25)*$E$12)-E29-E30, -3)</f>
        <v>23080000</v>
      </c>
      <c r="F27" s="316" t="s">
        <v>116</v>
      </c>
      <c r="G27" s="180"/>
      <c r="H27" s="154"/>
      <c r="I27" s="154"/>
    </row>
    <row r="28" spans="2:9" ht="23.25" customHeight="1">
      <c r="B28" s="282"/>
      <c r="C28" s="313"/>
      <c r="D28" s="186" t="s">
        <v>127</v>
      </c>
      <c r="E28" s="315"/>
      <c r="F28" s="317"/>
      <c r="G28" s="180"/>
      <c r="I28" s="154"/>
    </row>
    <row r="29" spans="2:9" ht="23.25" customHeight="1">
      <c r="B29" s="282"/>
      <c r="C29" s="310" t="s">
        <v>128</v>
      </c>
      <c r="D29" s="187" t="s">
        <v>129</v>
      </c>
      <c r="E29" s="188">
        <v>0</v>
      </c>
      <c r="F29" s="290" t="s">
        <v>130</v>
      </c>
      <c r="G29" s="180"/>
    </row>
    <row r="30" spans="2:9" ht="23.25" customHeight="1">
      <c r="B30" s="283"/>
      <c r="C30" s="311"/>
      <c r="D30" s="187" t="s">
        <v>131</v>
      </c>
      <c r="E30" s="188">
        <v>0</v>
      </c>
      <c r="F30" s="291"/>
      <c r="G30" s="180"/>
      <c r="I30" s="154"/>
    </row>
    <row r="31" spans="2:9" ht="23.25" customHeight="1" thickBot="1">
      <c r="B31" s="292" t="s">
        <v>132</v>
      </c>
      <c r="C31" s="293"/>
      <c r="D31" s="294"/>
      <c r="E31" s="189">
        <f>SUM(E17,E26)</f>
        <v>123080000</v>
      </c>
      <c r="F31" s="190"/>
      <c r="G31" s="180"/>
      <c r="H31" s="154"/>
      <c r="I31" s="154"/>
    </row>
    <row r="32" spans="2:9" ht="6.95" customHeight="1">
      <c r="B32" s="191"/>
      <c r="C32" s="191"/>
      <c r="D32" s="191"/>
      <c r="E32" s="191"/>
      <c r="F32" s="191"/>
    </row>
    <row r="33" spans="2:10" ht="24.95" customHeight="1" thickBot="1">
      <c r="B33" s="143" t="s">
        <v>133</v>
      </c>
      <c r="C33" s="143"/>
      <c r="D33" s="191"/>
      <c r="E33" s="191"/>
      <c r="F33" s="191"/>
      <c r="I33" s="145"/>
    </row>
    <row r="34" spans="2:10" ht="23.25" customHeight="1">
      <c r="B34" s="295" t="s">
        <v>103</v>
      </c>
      <c r="C34" s="296"/>
      <c r="D34" s="297"/>
      <c r="E34" s="160" t="s">
        <v>104</v>
      </c>
      <c r="F34" s="161" t="s">
        <v>134</v>
      </c>
      <c r="I34" s="227"/>
    </row>
    <row r="35" spans="2:10" ht="23.25" customHeight="1">
      <c r="B35" s="298" t="s">
        <v>135</v>
      </c>
      <c r="C35" s="299"/>
      <c r="D35" s="300"/>
      <c r="E35" s="192">
        <f>SUM(E18,E27:E28)</f>
        <v>30770000</v>
      </c>
      <c r="F35" s="193">
        <f>$E$35/(E11-E25)</f>
        <v>0.25</v>
      </c>
      <c r="J35" s="145"/>
    </row>
    <row r="36" spans="2:10" ht="23.25" customHeight="1" thickBot="1">
      <c r="B36" s="301" t="s">
        <v>136</v>
      </c>
      <c r="C36" s="302"/>
      <c r="D36" s="303"/>
      <c r="E36" s="194">
        <f>E26</f>
        <v>23080000</v>
      </c>
      <c r="F36" s="195">
        <f>E36/(E17-E25)</f>
        <v>0.23080000000000001</v>
      </c>
      <c r="G36" s="158"/>
      <c r="H36" s="154"/>
      <c r="I36" s="154"/>
    </row>
    <row r="37" spans="2:10" ht="24.95" customHeight="1">
      <c r="G37" s="180"/>
      <c r="H37" s="154"/>
      <c r="I37" s="154"/>
    </row>
    <row r="38" spans="2:10" ht="24.95" customHeight="1">
      <c r="G38" s="196"/>
      <c r="H38" s="154"/>
      <c r="I38" s="154"/>
    </row>
    <row r="39" spans="2:10" ht="24.95" customHeight="1">
      <c r="G39" s="196"/>
      <c r="H39" s="154"/>
      <c r="I39" s="154"/>
    </row>
    <row r="40" spans="2:10" ht="24.95" customHeight="1">
      <c r="G40" s="196"/>
      <c r="H40" s="154"/>
      <c r="I40" s="154"/>
    </row>
    <row r="41" spans="2:10" ht="24.95" customHeight="1">
      <c r="G41" s="196"/>
      <c r="H41" s="154"/>
      <c r="I41" s="154"/>
    </row>
    <row r="42" spans="2:10" ht="24.95" customHeight="1">
      <c r="G42" s="196"/>
      <c r="H42" s="154"/>
      <c r="I42" s="154"/>
    </row>
    <row r="43" spans="2:10" ht="24.95" customHeight="1">
      <c r="G43" s="196"/>
      <c r="H43" s="154"/>
      <c r="I43" s="154"/>
    </row>
    <row r="44" spans="2:10" ht="24.95" customHeight="1">
      <c r="G44" s="158"/>
      <c r="H44" s="154"/>
      <c r="I44" s="154"/>
    </row>
    <row r="45" spans="2:10" ht="24.95" customHeight="1">
      <c r="G45" s="158"/>
      <c r="H45" s="154"/>
      <c r="I45" s="154"/>
    </row>
  </sheetData>
  <mergeCells count="20">
    <mergeCell ref="B31:D31"/>
    <mergeCell ref="B34:D34"/>
    <mergeCell ref="B35:D35"/>
    <mergeCell ref="B36:D36"/>
    <mergeCell ref="B16:D16"/>
    <mergeCell ref="B18:B25"/>
    <mergeCell ref="E19:E24"/>
    <mergeCell ref="F19:F24"/>
    <mergeCell ref="B27:B30"/>
    <mergeCell ref="C27:C28"/>
    <mergeCell ref="E27:E28"/>
    <mergeCell ref="F27:F28"/>
    <mergeCell ref="C29:C30"/>
    <mergeCell ref="F29:F30"/>
    <mergeCell ref="B13:D13"/>
    <mergeCell ref="B3:F3"/>
    <mergeCell ref="B5:F5"/>
    <mergeCell ref="B7:F7"/>
    <mergeCell ref="B10:D10"/>
    <mergeCell ref="B12:D12"/>
  </mergeCells>
  <phoneticPr fontId="1" type="noConversion"/>
  <pageMargins left="0.78740157480314965" right="0.78740157480314965" top="0.94488188976377963" bottom="0.7480314960629921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K1" sqref="K1"/>
    </sheetView>
  </sheetViews>
  <sheetFormatPr defaultRowHeight="24.95" customHeight="1"/>
  <cols>
    <col min="1" max="1" width="5.25" style="82" customWidth="1"/>
    <col min="2" max="2" width="5" style="82" customWidth="1"/>
    <col min="3" max="3" width="9.25" style="82" customWidth="1"/>
    <col min="4" max="4" width="4.875" style="82" customWidth="1"/>
    <col min="5" max="5" width="5.75" style="82" customWidth="1"/>
    <col min="6" max="6" width="11.5" style="82" bestFit="1" customWidth="1"/>
    <col min="7" max="10" width="9.125" style="82" bestFit="1" customWidth="1"/>
    <col min="11" max="11" width="11.5" style="82" bestFit="1" customWidth="1"/>
    <col min="12" max="12" width="1.25" style="82" customWidth="1"/>
    <col min="13" max="13" width="2.25" style="89" customWidth="1"/>
    <col min="14" max="14" width="26.375" style="90" customWidth="1"/>
    <col min="15" max="21" width="9" style="90"/>
    <col min="22" max="16384" width="9" style="82"/>
  </cols>
  <sheetData>
    <row r="1" spans="1:21" s="9" customFormat="1" ht="24.95" customHeight="1">
      <c r="A1" s="73" t="s">
        <v>66</v>
      </c>
      <c r="B1" s="4"/>
      <c r="C1" s="5"/>
      <c r="D1" s="6"/>
      <c r="E1" s="6"/>
      <c r="F1" s="7"/>
      <c r="G1" s="4"/>
      <c r="H1" s="8"/>
      <c r="I1" s="5"/>
      <c r="J1" s="5"/>
      <c r="K1" s="5"/>
      <c r="M1" s="88"/>
      <c r="N1" s="88"/>
      <c r="O1" s="88"/>
      <c r="P1" s="88"/>
      <c r="Q1" s="88"/>
      <c r="R1" s="88"/>
      <c r="S1" s="88"/>
      <c r="T1" s="88"/>
      <c r="U1" s="88"/>
    </row>
    <row r="2" spans="1:21" ht="24.9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21" ht="24.95" customHeight="1">
      <c r="A3" s="328" t="s">
        <v>58</v>
      </c>
      <c r="B3" s="330" t="s">
        <v>57</v>
      </c>
      <c r="C3" s="331"/>
      <c r="D3" s="331"/>
      <c r="E3" s="332"/>
      <c r="F3" s="83" t="s">
        <v>56</v>
      </c>
      <c r="G3" s="83" t="s">
        <v>55</v>
      </c>
      <c r="H3" s="83" t="s">
        <v>54</v>
      </c>
      <c r="I3" s="83" t="s">
        <v>53</v>
      </c>
      <c r="J3" s="83" t="s">
        <v>52</v>
      </c>
      <c r="K3" s="336" t="s">
        <v>51</v>
      </c>
      <c r="M3" s="91" t="s">
        <v>75</v>
      </c>
      <c r="N3" s="86"/>
      <c r="P3" s="88"/>
    </row>
    <row r="4" spans="1:21" ht="24.95" customHeight="1">
      <c r="A4" s="329"/>
      <c r="B4" s="333"/>
      <c r="C4" s="334"/>
      <c r="D4" s="334"/>
      <c r="E4" s="335"/>
      <c r="F4" s="83" t="s">
        <v>72</v>
      </c>
      <c r="G4" s="83" t="s">
        <v>73</v>
      </c>
      <c r="H4" s="83" t="s">
        <v>74</v>
      </c>
      <c r="I4" s="83" t="s">
        <v>74</v>
      </c>
      <c r="J4" s="83" t="s">
        <v>73</v>
      </c>
      <c r="K4" s="337"/>
      <c r="M4" s="92" t="s">
        <v>220</v>
      </c>
      <c r="P4" s="88"/>
    </row>
    <row r="5" spans="1:21" ht="24.95" customHeight="1">
      <c r="A5" s="328" t="s">
        <v>67</v>
      </c>
      <c r="B5" s="330" t="s">
        <v>50</v>
      </c>
      <c r="C5" s="328" t="s">
        <v>49</v>
      </c>
      <c r="D5" s="319" t="s">
        <v>47</v>
      </c>
      <c r="E5" s="321"/>
      <c r="F5" s="87">
        <f>'연구비(예시)'!G4</f>
        <v>0</v>
      </c>
      <c r="G5" s="84"/>
      <c r="H5" s="84"/>
      <c r="I5" s="84"/>
      <c r="J5" s="84"/>
      <c r="K5" s="85">
        <f t="shared" ref="K5:K12" si="0">SUM(F5:J5)</f>
        <v>0</v>
      </c>
      <c r="N5" s="257" t="s">
        <v>221</v>
      </c>
    </row>
    <row r="6" spans="1:21" ht="24.95" customHeight="1">
      <c r="A6" s="338"/>
      <c r="B6" s="339"/>
      <c r="C6" s="338"/>
      <c r="D6" s="328" t="s">
        <v>177</v>
      </c>
      <c r="E6" s="83" t="s">
        <v>46</v>
      </c>
      <c r="F6" s="87">
        <f>'연구비(예시)'!I5</f>
        <v>6248000</v>
      </c>
      <c r="G6" s="84"/>
      <c r="H6" s="84"/>
      <c r="I6" s="84"/>
      <c r="J6" s="84"/>
      <c r="K6" s="85">
        <f t="shared" si="0"/>
        <v>6248000</v>
      </c>
      <c r="N6" s="93" t="str">
        <f>IF('연구비(예시)'!$G$48&gt;('연구비(예시)'!$G$14+'연구비(예시)'!$G$4+'연구비(예시)'!$G$7+'연구비(예시)'!$G$8+'연구비(예시)'!$G$11-'연구비(예시)'!$G$12)*0.2,"&gt;&gt; 연구수당을 수정인건비 합의 20% 이내로 다시 계상하시기 바랍니다.", "&gt;&gt; 연구수당이 ""적정""하게 계상되었습니다.")</f>
        <v>&gt;&gt; 연구수당이 "적정"하게 계상되었습니다.</v>
      </c>
    </row>
    <row r="7" spans="1:21" ht="24.95" customHeight="1">
      <c r="A7" s="338"/>
      <c r="B7" s="339"/>
      <c r="C7" s="329"/>
      <c r="D7" s="329"/>
      <c r="E7" s="83" t="s">
        <v>45</v>
      </c>
      <c r="F7" s="87">
        <f>'연구비(예시)'!G7</f>
        <v>0</v>
      </c>
      <c r="G7" s="84"/>
      <c r="H7" s="84"/>
      <c r="I7" s="84"/>
      <c r="J7" s="84"/>
      <c r="K7" s="85">
        <f t="shared" si="0"/>
        <v>0</v>
      </c>
      <c r="M7" s="92" t="s">
        <v>217</v>
      </c>
    </row>
    <row r="8" spans="1:21" ht="24.95" customHeight="1">
      <c r="A8" s="338"/>
      <c r="B8" s="339"/>
      <c r="C8" s="328" t="s">
        <v>48</v>
      </c>
      <c r="D8" s="319" t="s">
        <v>47</v>
      </c>
      <c r="E8" s="321"/>
      <c r="F8" s="87">
        <f>SUM('연구비(예시)'!G8:G9)</f>
        <v>0</v>
      </c>
      <c r="G8" s="84"/>
      <c r="H8" s="84"/>
      <c r="I8" s="84"/>
      <c r="J8" s="84"/>
      <c r="K8" s="85">
        <f t="shared" si="0"/>
        <v>0</v>
      </c>
      <c r="N8" s="257" t="s">
        <v>218</v>
      </c>
    </row>
    <row r="9" spans="1:21" ht="24.95" customHeight="1">
      <c r="A9" s="338"/>
      <c r="B9" s="339"/>
      <c r="C9" s="338"/>
      <c r="D9" s="328" t="s">
        <v>178</v>
      </c>
      <c r="E9" s="83" t="s">
        <v>46</v>
      </c>
      <c r="F9" s="87">
        <f>'연구비(예시)'!I10</f>
        <v>15000000</v>
      </c>
      <c r="G9" s="84"/>
      <c r="H9" s="84"/>
      <c r="I9" s="84"/>
      <c r="J9" s="84"/>
      <c r="K9" s="85">
        <f t="shared" si="0"/>
        <v>15000000</v>
      </c>
      <c r="N9" s="93" t="str">
        <f>IF('연구비(예시)'!$G$55&gt;('연구비(예시)'!$G$50-'연구비(예시)'!$G$7-'연구비(예시)'!$G$11-'연구비(예시)'!$G$49)*'연구비(예시)'!$F$1,"&gt;&gt; 국과위 고시 기관 간접비율을 초과하였으므로 수정직접비의 "&amp;'연구비(예시)'!$F$1*100&amp;"% 이내로 다시 계상하시기 바랍니다.",(IF('연구비(예시)'!$G$55&lt;('연구비(예시)'!$G$50-'연구비(예시)'!$G$49)*('연구비(예시)'!$F$1-0.0005),"&gt;&gt; 간접비 우선 계상원칙에 따라 간접비가 직접비 합의 "&amp;'연구비(예시)'!$F$1*100&amp;"%에 근접하도록 다시 계상하시기 바랍니다.",IF(SUM('연구비(예시)'!$G$51,'연구비(예시)'!$G$52,'연구비(예시)'!$G$5)&lt;('연구비(예시)'!$G$56-'연구비(예시)'!$G$49)*('연구비(예시)'!$F$2-0.0005),"&gt;&gt; 원의 의무계상 간접비율에 미치지 못하므로 총 연구비(위탁연구개발비 제외)의 "&amp;'연구비(예시)'!$F$2*100&amp;"% 이상으로 다시 계상하시기 바랍니다.","&gt;&gt; 간접비율이 ""적정""하게 계상되었습니다."))))</f>
        <v>&gt;&gt; 간접비율이 "적정"하게 계상되었습니다.</v>
      </c>
    </row>
    <row r="10" spans="1:21" ht="24.95" customHeight="1">
      <c r="A10" s="338"/>
      <c r="B10" s="339"/>
      <c r="C10" s="338"/>
      <c r="D10" s="338"/>
      <c r="E10" s="230" t="s">
        <v>45</v>
      </c>
      <c r="F10" s="87">
        <f>'연구비(예시)'!G11</f>
        <v>0</v>
      </c>
      <c r="G10" s="84"/>
      <c r="H10" s="84"/>
      <c r="I10" s="84"/>
      <c r="J10" s="84"/>
      <c r="K10" s="85">
        <f t="shared" si="0"/>
        <v>0</v>
      </c>
      <c r="M10" s="92" t="s">
        <v>69</v>
      </c>
    </row>
    <row r="11" spans="1:21" ht="24.95" customHeight="1">
      <c r="A11" s="338"/>
      <c r="B11" s="333"/>
      <c r="C11" s="318" t="s">
        <v>179</v>
      </c>
      <c r="D11" s="318"/>
      <c r="E11" s="318"/>
      <c r="F11" s="234">
        <f>'연구비(예시)'!I12</f>
        <v>0</v>
      </c>
      <c r="G11" s="84"/>
      <c r="H11" s="84"/>
      <c r="I11" s="84"/>
      <c r="J11" s="84"/>
      <c r="K11" s="85"/>
      <c r="N11" s="93" t="str">
        <f>IF('연구비(예시)'!$G$52/SUM('연구비(예시)'!$G$4:$G$13)&gt;0.0105,"&gt;&gt; 연구실안전관리비를 총 인건비(미지급 및 현물 포함)의 1%로 다시 계상하시기 바랍니다.", "&gt;&gt; 연구실안전관리비가 ""적정""하게 계상되었습니다.")</f>
        <v>&gt;&gt; 연구실안전관리비가 "적정"하게 계상되었습니다.</v>
      </c>
    </row>
    <row r="12" spans="1:21" ht="24.95" customHeight="1">
      <c r="A12" s="338"/>
      <c r="B12" s="319" t="s">
        <v>180</v>
      </c>
      <c r="C12" s="334"/>
      <c r="D12" s="334"/>
      <c r="E12" s="335"/>
      <c r="F12" s="87">
        <f>'연구비(예시)'!G13</f>
        <v>20000000</v>
      </c>
      <c r="G12" s="84"/>
      <c r="H12" s="84"/>
      <c r="I12" s="84"/>
      <c r="J12" s="84"/>
      <c r="K12" s="85">
        <f t="shared" si="0"/>
        <v>20000000</v>
      </c>
      <c r="M12" s="92" t="s">
        <v>219</v>
      </c>
    </row>
    <row r="13" spans="1:21" ht="24.95" customHeight="1">
      <c r="A13" s="338"/>
      <c r="B13" s="322" t="s">
        <v>181</v>
      </c>
      <c r="C13" s="323"/>
      <c r="D13" s="323"/>
      <c r="E13" s="324"/>
      <c r="F13" s="85">
        <f>SUM(F6,F7,F9,F10,F11,F12)</f>
        <v>41248000</v>
      </c>
      <c r="G13" s="85">
        <f t="shared" ref="G13:J13" si="1">SUM(G6,G7,G9,G10,G11,G12)</f>
        <v>0</v>
      </c>
      <c r="H13" s="85">
        <f t="shared" si="1"/>
        <v>0</v>
      </c>
      <c r="I13" s="85">
        <f t="shared" si="1"/>
        <v>0</v>
      </c>
      <c r="J13" s="85">
        <f t="shared" si="1"/>
        <v>0</v>
      </c>
      <c r="K13" s="85">
        <f>SUM(K6,K7,K9,K10,K11,K12)</f>
        <v>41248000</v>
      </c>
      <c r="N13" s="93" t="str">
        <f>IF('연구비(예시)'!$G$49&gt;('연구비(예시)'!$G$50-'연구비(예시)'!$G$49)*0.4,"&gt;&gt; 위탁연구개발비가 과다 계상되었습니다. 직접비(위탁연구비 제외)의 40% 이내로 다시 계상하시기 바랍니다.", "&gt;&gt; 위탁연구개발비가 ""적정""하게 계상되었습니다.")</f>
        <v>&gt;&gt; 위탁연구개발비가 "적정"하게 계상되었습니다.</v>
      </c>
    </row>
    <row r="14" spans="1:21" ht="24.95" customHeight="1">
      <c r="A14" s="338"/>
      <c r="B14" s="330" t="s">
        <v>182</v>
      </c>
      <c r="C14" s="332"/>
      <c r="D14" s="319" t="s">
        <v>46</v>
      </c>
      <c r="E14" s="321"/>
      <c r="F14" s="87">
        <f>'연구비(예시)'!I15</f>
        <v>0</v>
      </c>
      <c r="G14" s="84"/>
      <c r="H14" s="84"/>
      <c r="I14" s="84"/>
      <c r="J14" s="84"/>
      <c r="K14" s="85">
        <f>SUM(F14:J14)</f>
        <v>0</v>
      </c>
    </row>
    <row r="15" spans="1:21" ht="24.95" customHeight="1">
      <c r="A15" s="338"/>
      <c r="B15" s="333"/>
      <c r="C15" s="335"/>
      <c r="D15" s="319" t="s">
        <v>45</v>
      </c>
      <c r="E15" s="321"/>
      <c r="F15" s="87">
        <f>SUM('연구비(예시)'!G17,'연구비(예시)'!G20,'연구비(예시)'!G23)</f>
        <v>0</v>
      </c>
      <c r="G15" s="84"/>
      <c r="H15" s="84"/>
      <c r="I15" s="84"/>
      <c r="J15" s="84"/>
      <c r="K15" s="85">
        <f>SUM(F15:J15)</f>
        <v>0</v>
      </c>
    </row>
    <row r="16" spans="1:21" ht="24.95" customHeight="1">
      <c r="A16" s="338"/>
      <c r="B16" s="319" t="s">
        <v>183</v>
      </c>
      <c r="C16" s="320"/>
      <c r="D16" s="320"/>
      <c r="E16" s="321"/>
      <c r="F16" s="87">
        <f>'연구비(예시)'!I23</f>
        <v>3063400</v>
      </c>
      <c r="G16" s="84"/>
      <c r="H16" s="84"/>
      <c r="I16" s="84"/>
      <c r="J16" s="84"/>
      <c r="K16" s="85">
        <f>SUM(F16:J16)</f>
        <v>3063400</v>
      </c>
    </row>
    <row r="17" spans="1:14" ht="24.95" customHeight="1">
      <c r="A17" s="338"/>
      <c r="B17" s="319" t="s">
        <v>184</v>
      </c>
      <c r="C17" s="320"/>
      <c r="D17" s="320"/>
      <c r="E17" s="321"/>
      <c r="F17" s="87">
        <f>'연구비(예시)'!I18</f>
        <v>28687000</v>
      </c>
      <c r="G17" s="84"/>
      <c r="H17" s="84"/>
      <c r="I17" s="84"/>
      <c r="J17" s="84"/>
      <c r="K17" s="85">
        <f>SUM(F17:J17)</f>
        <v>28687000</v>
      </c>
    </row>
    <row r="18" spans="1:14" ht="24.95" customHeight="1">
      <c r="A18" s="338"/>
      <c r="B18" s="319" t="s">
        <v>185</v>
      </c>
      <c r="C18" s="320"/>
      <c r="D18" s="320"/>
      <c r="E18" s="321"/>
      <c r="F18" s="87">
        <f>'연구비(예시)'!I48</f>
        <v>8249600</v>
      </c>
      <c r="G18" s="84"/>
      <c r="H18" s="84"/>
      <c r="I18" s="84"/>
      <c r="J18" s="84"/>
      <c r="K18" s="85">
        <f>SUM(F18:J18)</f>
        <v>8249600</v>
      </c>
    </row>
    <row r="19" spans="1:14" ht="24.95" customHeight="1">
      <c r="A19" s="338"/>
      <c r="B19" s="322" t="s">
        <v>186</v>
      </c>
      <c r="C19" s="323"/>
      <c r="D19" s="323"/>
      <c r="E19" s="324"/>
      <c r="F19" s="85">
        <f>SUM(F14:F18)</f>
        <v>40000000</v>
      </c>
      <c r="G19" s="85">
        <f t="shared" ref="G19:K19" si="2">SUM(G14:G18)</f>
        <v>0</v>
      </c>
      <c r="H19" s="85">
        <f t="shared" si="2"/>
        <v>0</v>
      </c>
      <c r="I19" s="85">
        <f t="shared" si="2"/>
        <v>0</v>
      </c>
      <c r="J19" s="85">
        <f t="shared" si="2"/>
        <v>0</v>
      </c>
      <c r="K19" s="85">
        <f t="shared" si="2"/>
        <v>40000000</v>
      </c>
    </row>
    <row r="20" spans="1:14" ht="24.95" customHeight="1">
      <c r="A20" s="338"/>
      <c r="B20" s="319" t="s">
        <v>187</v>
      </c>
      <c r="C20" s="320"/>
      <c r="D20" s="320"/>
      <c r="E20" s="321"/>
      <c r="F20" s="87">
        <f>'연구비(예시)'!I49</f>
        <v>0</v>
      </c>
      <c r="G20" s="84"/>
      <c r="H20" s="84"/>
      <c r="I20" s="84"/>
      <c r="J20" s="84"/>
      <c r="K20" s="85">
        <f>SUM(F20:J20)</f>
        <v>0</v>
      </c>
    </row>
    <row r="21" spans="1:14" ht="24.95" customHeight="1">
      <c r="A21" s="329"/>
      <c r="B21" s="325" t="s">
        <v>188</v>
      </c>
      <c r="C21" s="326"/>
      <c r="D21" s="326"/>
      <c r="E21" s="327"/>
      <c r="F21" s="85">
        <f>F13+F19+F20</f>
        <v>81248000</v>
      </c>
      <c r="G21" s="85">
        <f t="shared" ref="G21:K21" si="3">G13+G19+G20</f>
        <v>0</v>
      </c>
      <c r="H21" s="85">
        <f t="shared" si="3"/>
        <v>0</v>
      </c>
      <c r="I21" s="85">
        <f t="shared" si="3"/>
        <v>0</v>
      </c>
      <c r="J21" s="85">
        <f t="shared" si="3"/>
        <v>0</v>
      </c>
      <c r="K21" s="85">
        <f t="shared" si="3"/>
        <v>81248000</v>
      </c>
    </row>
    <row r="22" spans="1:14" ht="24.95" customHeight="1">
      <c r="A22" s="319" t="s">
        <v>44</v>
      </c>
      <c r="B22" s="320"/>
      <c r="C22" s="320"/>
      <c r="D22" s="320"/>
      <c r="E22" s="321"/>
      <c r="F22" s="87">
        <f>'연구비(예시)'!I51</f>
        <v>18752000</v>
      </c>
      <c r="G22" s="84"/>
      <c r="H22" s="84"/>
      <c r="I22" s="84"/>
      <c r="J22" s="84"/>
      <c r="K22" s="85">
        <f>SUM(F22:J22)</f>
        <v>18752000</v>
      </c>
    </row>
    <row r="23" spans="1:14" ht="24.95" customHeight="1">
      <c r="A23" s="322" t="s">
        <v>43</v>
      </c>
      <c r="B23" s="323"/>
      <c r="C23" s="323"/>
      <c r="D23" s="323"/>
      <c r="E23" s="324"/>
      <c r="F23" s="85">
        <f>SUM(F21,F22)</f>
        <v>100000000</v>
      </c>
      <c r="G23" s="85">
        <f t="shared" ref="G23:K23" si="4">SUM(G21,G22)</f>
        <v>0</v>
      </c>
      <c r="H23" s="85">
        <f t="shared" si="4"/>
        <v>0</v>
      </c>
      <c r="I23" s="85">
        <f t="shared" si="4"/>
        <v>0</v>
      </c>
      <c r="J23" s="85">
        <f t="shared" si="4"/>
        <v>0</v>
      </c>
      <c r="K23" s="85">
        <f t="shared" si="4"/>
        <v>100000000</v>
      </c>
    </row>
    <row r="25" spans="1:14" ht="24.95" customHeight="1" thickBot="1">
      <c r="A25" s="80" t="s">
        <v>76</v>
      </c>
      <c r="B25" s="2"/>
    </row>
    <row r="26" spans="1:14" ht="24.95" customHeight="1">
      <c r="A26" s="95" t="s">
        <v>84</v>
      </c>
      <c r="B26" s="96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8"/>
      <c r="N26" s="99"/>
    </row>
    <row r="27" spans="1:14" ht="24.95" customHeight="1">
      <c r="A27" s="100"/>
      <c r="B27" s="101" t="s">
        <v>81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3"/>
      <c r="N27" s="104"/>
    </row>
    <row r="28" spans="1:14" ht="24.95" customHeight="1">
      <c r="A28" s="105"/>
      <c r="B28" s="106" t="s">
        <v>80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3"/>
      <c r="N28" s="104"/>
    </row>
    <row r="29" spans="1:14" ht="24.95" customHeight="1">
      <c r="A29" s="105"/>
      <c r="B29" s="107" t="s">
        <v>79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3"/>
      <c r="N29" s="104"/>
    </row>
    <row r="30" spans="1:14" ht="24.95" customHeight="1">
      <c r="A30" s="105"/>
      <c r="B30" s="107" t="s">
        <v>77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3"/>
      <c r="N30" s="104"/>
    </row>
    <row r="31" spans="1:14" ht="24.95" customHeight="1">
      <c r="A31" s="105"/>
      <c r="B31" s="107" t="s">
        <v>78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3"/>
      <c r="N31" s="104"/>
    </row>
    <row r="32" spans="1:14" ht="24.95" customHeight="1">
      <c r="A32" s="105"/>
      <c r="B32" s="107" t="s">
        <v>82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3"/>
      <c r="N32" s="104"/>
    </row>
    <row r="33" spans="1:14" ht="24.95" customHeight="1">
      <c r="A33" s="108" t="s">
        <v>83</v>
      </c>
      <c r="B33" s="109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3"/>
      <c r="N33" s="104"/>
    </row>
    <row r="34" spans="1:14" ht="24.95" customHeight="1">
      <c r="A34" s="105"/>
      <c r="B34" s="232" t="s">
        <v>205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3"/>
      <c r="N34" s="104"/>
    </row>
    <row r="35" spans="1:14" ht="24.95" customHeight="1">
      <c r="A35" s="105"/>
      <c r="B35" s="109" t="s">
        <v>85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3"/>
      <c r="N35" s="104"/>
    </row>
    <row r="36" spans="1:14" ht="24.95" customHeight="1">
      <c r="A36" s="111" t="s">
        <v>206</v>
      </c>
      <c r="B36" s="11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3"/>
      <c r="N36" s="104"/>
    </row>
    <row r="37" spans="1:14" ht="24.95" customHeight="1">
      <c r="A37" s="105"/>
      <c r="B37" s="110" t="s">
        <v>87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3"/>
      <c r="N37" s="104"/>
    </row>
    <row r="38" spans="1:14" ht="24.95" customHeight="1">
      <c r="A38" s="105"/>
      <c r="B38" s="106" t="s">
        <v>207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3"/>
      <c r="N38" s="104"/>
    </row>
    <row r="39" spans="1:14" ht="24.95" customHeight="1">
      <c r="A39" s="111" t="s">
        <v>86</v>
      </c>
      <c r="B39" s="11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3"/>
      <c r="N39" s="104"/>
    </row>
    <row r="40" spans="1:14" ht="24.95" customHeight="1">
      <c r="A40" s="105"/>
      <c r="B40" s="110" t="s">
        <v>88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3"/>
      <c r="N40" s="104"/>
    </row>
    <row r="41" spans="1:14" ht="24.95" customHeight="1">
      <c r="A41" s="105"/>
      <c r="B41" s="110" t="s">
        <v>204</v>
      </c>
      <c r="C41" s="233"/>
      <c r="D41" s="102"/>
      <c r="E41" s="102"/>
      <c r="F41" s="102"/>
      <c r="G41" s="102"/>
      <c r="H41" s="102"/>
      <c r="I41" s="102"/>
      <c r="J41" s="102"/>
      <c r="K41" s="102"/>
      <c r="L41" s="102"/>
      <c r="M41" s="103"/>
      <c r="N41" s="104"/>
    </row>
    <row r="42" spans="1:14" ht="24.95" customHeight="1">
      <c r="A42" s="111" t="s">
        <v>89</v>
      </c>
      <c r="B42" s="11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3"/>
      <c r="N42" s="104"/>
    </row>
    <row r="43" spans="1:14" ht="24.95" customHeight="1" thickBot="1">
      <c r="A43" s="113"/>
      <c r="B43" s="114" t="s">
        <v>176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6"/>
      <c r="N43" s="117"/>
    </row>
  </sheetData>
  <sheetProtection formatCells="0" formatColumns="0" formatRows="0" insertColumns="0" insertRows="0" insertHyperlinks="0" deleteColumns="0" deleteRows="0" sort="0" autoFilter="0" pivotTables="0"/>
  <mergeCells count="25">
    <mergeCell ref="A3:A4"/>
    <mergeCell ref="B3:E4"/>
    <mergeCell ref="K3:K4"/>
    <mergeCell ref="C5:C7"/>
    <mergeCell ref="D5:E5"/>
    <mergeCell ref="D6:D7"/>
    <mergeCell ref="A5:A21"/>
    <mergeCell ref="B12:E12"/>
    <mergeCell ref="B13:E13"/>
    <mergeCell ref="B14:C15"/>
    <mergeCell ref="D14:E14"/>
    <mergeCell ref="D15:E15"/>
    <mergeCell ref="C8:C10"/>
    <mergeCell ref="D8:E8"/>
    <mergeCell ref="D9:D10"/>
    <mergeCell ref="B5:B11"/>
    <mergeCell ref="C11:E11"/>
    <mergeCell ref="A22:E22"/>
    <mergeCell ref="A23:E23"/>
    <mergeCell ref="B16:E16"/>
    <mergeCell ref="B17:E17"/>
    <mergeCell ref="B18:E18"/>
    <mergeCell ref="B19:E19"/>
    <mergeCell ref="B20:E20"/>
    <mergeCell ref="B21:E21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zoomScaleNormal="100" workbookViewId="0">
      <selection activeCell="G1" sqref="G1"/>
    </sheetView>
  </sheetViews>
  <sheetFormatPr defaultRowHeight="24.95" customHeight="1"/>
  <cols>
    <col min="1" max="1" width="7.375" style="9" customWidth="1"/>
    <col min="2" max="2" width="12.625" style="9" customWidth="1"/>
    <col min="3" max="3" width="15.125" style="9" customWidth="1"/>
    <col min="4" max="4" width="7.5" style="44" customWidth="1"/>
    <col min="5" max="5" width="35.75" style="44" customWidth="1"/>
    <col min="6" max="6" width="10.5" style="7" customWidth="1"/>
    <col min="7" max="7" width="16.125" style="5" customWidth="1"/>
    <col min="8" max="8" width="1.5" style="8" customWidth="1"/>
    <col min="9" max="9" width="16.75" style="5" customWidth="1"/>
    <col min="10" max="10" width="1.25" style="5" customWidth="1"/>
    <col min="11" max="11" width="13.625" style="5" customWidth="1"/>
    <col min="12" max="12" width="14.5" style="9" customWidth="1"/>
    <col min="13" max="13" width="12" style="9" customWidth="1"/>
    <col min="14" max="14" width="1.875" style="9" customWidth="1"/>
    <col min="15" max="15" width="10.375" style="9" customWidth="1"/>
    <col min="16" max="16384" width="9" style="9"/>
  </cols>
  <sheetData>
    <row r="1" spans="1:14" ht="24.95" customHeight="1">
      <c r="A1" s="73" t="s">
        <v>68</v>
      </c>
      <c r="B1" s="4"/>
      <c r="C1" s="5"/>
      <c r="D1" s="6"/>
      <c r="E1" s="6" t="s">
        <v>92</v>
      </c>
      <c r="F1" s="235">
        <v>0.23080000000000001</v>
      </c>
      <c r="G1" s="4"/>
    </row>
    <row r="2" spans="1:14" s="74" customFormat="1" ht="23.25" customHeight="1" thickBot="1">
      <c r="B2" s="73"/>
      <c r="C2" s="73"/>
      <c r="E2" s="74" t="s">
        <v>93</v>
      </c>
      <c r="F2" s="94">
        <v>0.25</v>
      </c>
      <c r="G2" s="75"/>
      <c r="K2" s="5" t="s">
        <v>98</v>
      </c>
      <c r="L2" s="9"/>
      <c r="M2" s="9"/>
    </row>
    <row r="3" spans="1:14" ht="21" customHeight="1" thickBot="1">
      <c r="A3" s="10" t="s">
        <v>42</v>
      </c>
      <c r="B3" s="340" t="s">
        <v>41</v>
      </c>
      <c r="C3" s="341"/>
      <c r="D3" s="341"/>
      <c r="E3" s="341"/>
      <c r="F3" s="342"/>
      <c r="G3" s="121" t="s">
        <v>40</v>
      </c>
    </row>
    <row r="4" spans="1:14" ht="21" customHeight="1" thickBot="1">
      <c r="A4" s="343" t="s">
        <v>39</v>
      </c>
      <c r="B4" s="346" t="s">
        <v>38</v>
      </c>
      <c r="C4" s="54" t="s">
        <v>34</v>
      </c>
      <c r="D4" s="55"/>
      <c r="E4" s="56"/>
      <c r="F4" s="57" t="s">
        <v>29</v>
      </c>
      <c r="G4" s="133">
        <v>0</v>
      </c>
      <c r="H4" s="11"/>
    </row>
    <row r="5" spans="1:14" ht="21" customHeight="1" thickBot="1">
      <c r="A5" s="344"/>
      <c r="B5" s="347"/>
      <c r="C5" s="348" t="s">
        <v>33</v>
      </c>
      <c r="D5" s="348" t="s">
        <v>31</v>
      </c>
      <c r="E5" s="12" t="s">
        <v>37</v>
      </c>
      <c r="F5" s="13">
        <v>185</v>
      </c>
      <c r="G5" s="128">
        <v>6248000</v>
      </c>
      <c r="H5" s="11"/>
      <c r="I5" s="76">
        <f>SUM(G5:G6)</f>
        <v>6248000</v>
      </c>
    </row>
    <row r="6" spans="1:14" ht="21" customHeight="1">
      <c r="A6" s="344"/>
      <c r="B6" s="347"/>
      <c r="C6" s="349"/>
      <c r="D6" s="350"/>
      <c r="E6" s="12" t="s">
        <v>36</v>
      </c>
      <c r="F6" s="13">
        <v>171</v>
      </c>
      <c r="G6" s="128">
        <v>0</v>
      </c>
      <c r="H6" s="11"/>
    </row>
    <row r="7" spans="1:14" ht="21" customHeight="1" thickBot="1">
      <c r="A7" s="344"/>
      <c r="B7" s="347"/>
      <c r="C7" s="349"/>
      <c r="D7" s="60" t="s">
        <v>30</v>
      </c>
      <c r="E7" s="61"/>
      <c r="F7" s="61" t="s">
        <v>29</v>
      </c>
      <c r="G7" s="132">
        <v>0</v>
      </c>
      <c r="H7" s="11"/>
    </row>
    <row r="8" spans="1:14" ht="21" customHeight="1">
      <c r="A8" s="344"/>
      <c r="B8" s="346" t="s">
        <v>35</v>
      </c>
      <c r="C8" s="352" t="s">
        <v>34</v>
      </c>
      <c r="D8" s="362" t="s">
        <v>62</v>
      </c>
      <c r="E8" s="363"/>
      <c r="F8" s="57" t="s">
        <v>29</v>
      </c>
      <c r="G8" s="133">
        <v>0</v>
      </c>
      <c r="H8" s="11"/>
    </row>
    <row r="9" spans="1:14" ht="21" customHeight="1" thickBot="1">
      <c r="A9" s="344"/>
      <c r="B9" s="347"/>
      <c r="C9" s="353"/>
      <c r="D9" s="364" t="s">
        <v>63</v>
      </c>
      <c r="E9" s="365"/>
      <c r="F9" s="58" t="s">
        <v>29</v>
      </c>
      <c r="G9" s="134">
        <v>0</v>
      </c>
      <c r="H9" s="11"/>
      <c r="K9" s="74"/>
      <c r="L9" s="74"/>
      <c r="M9" s="3"/>
      <c r="N9" s="14"/>
    </row>
    <row r="10" spans="1:14" ht="21" customHeight="1" thickBot="1">
      <c r="A10" s="344"/>
      <c r="B10" s="347"/>
      <c r="C10" s="348" t="s">
        <v>33</v>
      </c>
      <c r="D10" s="59" t="s">
        <v>31</v>
      </c>
      <c r="E10" s="16"/>
      <c r="F10" s="17">
        <v>172</v>
      </c>
      <c r="G10" s="128">
        <v>15000000</v>
      </c>
      <c r="H10" s="11"/>
      <c r="I10" s="76">
        <f>SUM(G10)</f>
        <v>15000000</v>
      </c>
      <c r="M10" s="3"/>
      <c r="N10" s="3"/>
    </row>
    <row r="11" spans="1:14" ht="21" customHeight="1" thickBot="1">
      <c r="A11" s="344"/>
      <c r="B11" s="351"/>
      <c r="C11" s="354"/>
      <c r="D11" s="239" t="s">
        <v>30</v>
      </c>
      <c r="E11" s="62"/>
      <c r="F11" s="63" t="s">
        <v>29</v>
      </c>
      <c r="G11" s="130"/>
      <c r="H11" s="11"/>
      <c r="M11" s="3"/>
      <c r="N11" s="3"/>
    </row>
    <row r="12" spans="1:14" ht="24.75" thickBot="1">
      <c r="A12" s="344"/>
      <c r="B12" s="256" t="s">
        <v>222</v>
      </c>
      <c r="C12" s="238" t="s">
        <v>189</v>
      </c>
      <c r="D12" s="238"/>
      <c r="E12" s="236"/>
      <c r="F12" s="241">
        <v>177</v>
      </c>
      <c r="G12" s="237">
        <v>0</v>
      </c>
      <c r="H12" s="11"/>
      <c r="I12" s="76">
        <f>SUM(G12)</f>
        <v>0</v>
      </c>
      <c r="M12" s="3"/>
      <c r="N12" s="3"/>
    </row>
    <row r="13" spans="1:14" ht="24.95" customHeight="1" thickBot="1">
      <c r="A13" s="344"/>
      <c r="B13" s="79" t="s">
        <v>71</v>
      </c>
      <c r="C13" s="18" t="s">
        <v>31</v>
      </c>
      <c r="D13" s="238"/>
      <c r="E13" s="19"/>
      <c r="F13" s="20">
        <v>176</v>
      </c>
      <c r="G13" s="126">
        <v>20000000</v>
      </c>
      <c r="H13" s="11"/>
      <c r="I13" s="76">
        <f>SUM(G13)</f>
        <v>20000000</v>
      </c>
      <c r="L13" s="77"/>
    </row>
    <row r="14" spans="1:14" ht="21" customHeight="1" thickBot="1">
      <c r="A14" s="344"/>
      <c r="B14" s="355" t="s">
        <v>32</v>
      </c>
      <c r="C14" s="355"/>
      <c r="D14" s="355"/>
      <c r="E14" s="355"/>
      <c r="F14" s="355"/>
      <c r="G14" s="124">
        <f>SUM(G5:G6,G10,G12,G13)</f>
        <v>41248000</v>
      </c>
      <c r="H14" s="11"/>
      <c r="M14" s="3"/>
    </row>
    <row r="15" spans="1:14" ht="21" customHeight="1" thickBot="1">
      <c r="A15" s="344"/>
      <c r="B15" s="366" t="s">
        <v>199</v>
      </c>
      <c r="C15" s="356" t="s">
        <v>190</v>
      </c>
      <c r="D15" s="359" t="s">
        <v>31</v>
      </c>
      <c r="E15" s="21" t="s">
        <v>65</v>
      </c>
      <c r="F15" s="240">
        <v>191</v>
      </c>
      <c r="G15" s="129">
        <v>0</v>
      </c>
      <c r="H15" s="11"/>
      <c r="I15" s="76">
        <f>SUM(G15:G16)</f>
        <v>0</v>
      </c>
      <c r="M15" s="3"/>
      <c r="N15" s="3"/>
    </row>
    <row r="16" spans="1:14" ht="21" customHeight="1">
      <c r="A16" s="344"/>
      <c r="B16" s="367"/>
      <c r="C16" s="357"/>
      <c r="D16" s="350"/>
      <c r="E16" s="22" t="s">
        <v>192</v>
      </c>
      <c r="F16" s="249">
        <v>195</v>
      </c>
      <c r="G16" s="128">
        <v>0</v>
      </c>
      <c r="H16" s="11"/>
      <c r="M16"/>
      <c r="N16" s="3"/>
    </row>
    <row r="17" spans="1:14" ht="21" customHeight="1" thickBot="1">
      <c r="A17" s="344"/>
      <c r="B17" s="368"/>
      <c r="C17" s="358"/>
      <c r="D17" s="64" t="s">
        <v>30</v>
      </c>
      <c r="E17" s="65"/>
      <c r="F17" s="64" t="s">
        <v>29</v>
      </c>
      <c r="G17" s="131">
        <v>0</v>
      </c>
      <c r="H17" s="11"/>
      <c r="I17" s="15"/>
      <c r="M17"/>
      <c r="N17" s="3"/>
    </row>
    <row r="18" spans="1:14" ht="21" customHeight="1" thickBot="1">
      <c r="A18" s="344"/>
      <c r="B18" s="367" t="s">
        <v>198</v>
      </c>
      <c r="C18" s="360" t="s">
        <v>191</v>
      </c>
      <c r="D18" s="348" t="s">
        <v>31</v>
      </c>
      <c r="E18" s="22" t="s">
        <v>193</v>
      </c>
      <c r="F18" s="23">
        <v>261</v>
      </c>
      <c r="G18" s="128">
        <v>28187000</v>
      </c>
      <c r="H18" s="11"/>
      <c r="I18" s="250">
        <f>SUM(G18,G19,G21,G22)</f>
        <v>28687000</v>
      </c>
      <c r="M18"/>
      <c r="N18" s="3"/>
    </row>
    <row r="19" spans="1:14" ht="21" customHeight="1">
      <c r="A19" s="344"/>
      <c r="B19" s="367"/>
      <c r="C19" s="357"/>
      <c r="D19" s="349"/>
      <c r="E19" s="22" t="s">
        <v>194</v>
      </c>
      <c r="F19" s="23">
        <v>221</v>
      </c>
      <c r="G19" s="128">
        <v>500000</v>
      </c>
      <c r="H19" s="11"/>
      <c r="I19" s="30"/>
      <c r="M19"/>
      <c r="N19" s="3"/>
    </row>
    <row r="20" spans="1:14" ht="21" customHeight="1">
      <c r="A20" s="344"/>
      <c r="B20" s="367"/>
      <c r="C20" s="358"/>
      <c r="D20" s="64" t="s">
        <v>30</v>
      </c>
      <c r="E20" s="65"/>
      <c r="F20" s="64" t="s">
        <v>29</v>
      </c>
      <c r="G20" s="131">
        <v>0</v>
      </c>
      <c r="M20"/>
      <c r="N20" s="3"/>
    </row>
    <row r="21" spans="1:14" ht="21" customHeight="1">
      <c r="A21" s="344"/>
      <c r="B21" s="367"/>
      <c r="C21" s="360" t="s">
        <v>195</v>
      </c>
      <c r="D21" s="348" t="s">
        <v>189</v>
      </c>
      <c r="E21" s="22" t="s">
        <v>196</v>
      </c>
      <c r="F21" s="23">
        <v>273</v>
      </c>
      <c r="G21" s="128">
        <v>0</v>
      </c>
      <c r="M21"/>
      <c r="N21" s="3"/>
    </row>
    <row r="22" spans="1:14" ht="21" customHeight="1" thickBot="1">
      <c r="A22" s="344"/>
      <c r="B22" s="367"/>
      <c r="C22" s="357"/>
      <c r="D22" s="350"/>
      <c r="E22" s="22" t="s">
        <v>197</v>
      </c>
      <c r="F22" s="23">
        <v>272</v>
      </c>
      <c r="G22" s="128">
        <v>0</v>
      </c>
      <c r="M22"/>
    </row>
    <row r="23" spans="1:14" ht="21" customHeight="1" thickBot="1">
      <c r="A23" s="344"/>
      <c r="B23" s="369"/>
      <c r="C23" s="361"/>
      <c r="D23" s="66" t="s">
        <v>200</v>
      </c>
      <c r="E23" s="67"/>
      <c r="F23" s="66" t="s">
        <v>201</v>
      </c>
      <c r="G23" s="130"/>
      <c r="I23" s="76">
        <f>SUM(G24:G47)</f>
        <v>3063400</v>
      </c>
      <c r="M23"/>
    </row>
    <row r="24" spans="1:14" ht="21" customHeight="1">
      <c r="A24" s="344"/>
      <c r="B24" s="379" t="s">
        <v>28</v>
      </c>
      <c r="C24" s="24" t="s">
        <v>27</v>
      </c>
      <c r="D24" s="25"/>
      <c r="E24" s="26"/>
      <c r="F24" s="27">
        <v>242</v>
      </c>
      <c r="G24" s="126">
        <v>1700000</v>
      </c>
      <c r="H24" s="11"/>
      <c r="I24" s="251">
        <f>IF(G24=0,"",F24)</f>
        <v>242</v>
      </c>
      <c r="M24"/>
    </row>
    <row r="25" spans="1:14" ht="21" customHeight="1">
      <c r="A25" s="344"/>
      <c r="B25" s="380"/>
      <c r="C25" s="45" t="s">
        <v>26</v>
      </c>
      <c r="D25" s="46"/>
      <c r="E25" s="47"/>
      <c r="F25" s="28">
        <v>250</v>
      </c>
      <c r="G25" s="125">
        <v>196400</v>
      </c>
      <c r="H25" s="11"/>
      <c r="I25" s="251">
        <f t="shared" ref="I25:I47" si="0">IF(G25=0,"",F25)</f>
        <v>250</v>
      </c>
      <c r="K25" s="30"/>
      <c r="M25"/>
    </row>
    <row r="26" spans="1:14" ht="21" customHeight="1">
      <c r="A26" s="344"/>
      <c r="B26" s="380"/>
      <c r="C26" s="45" t="s">
        <v>25</v>
      </c>
      <c r="D26" s="46"/>
      <c r="E26" s="47"/>
      <c r="F26" s="28">
        <v>375</v>
      </c>
      <c r="G26" s="128">
        <v>0</v>
      </c>
      <c r="H26" s="11"/>
      <c r="I26" s="251" t="str">
        <f t="shared" si="0"/>
        <v/>
      </c>
      <c r="M26"/>
    </row>
    <row r="27" spans="1:14" ht="21" customHeight="1">
      <c r="A27" s="344"/>
      <c r="B27" s="380"/>
      <c r="C27" s="45" t="s">
        <v>24</v>
      </c>
      <c r="D27" s="46"/>
      <c r="E27" s="47"/>
      <c r="F27" s="28" t="s">
        <v>96</v>
      </c>
      <c r="G27" s="128">
        <v>100000</v>
      </c>
      <c r="H27" s="11"/>
      <c r="I27" s="251" t="str">
        <f t="shared" si="0"/>
        <v>378, 420</v>
      </c>
      <c r="M27"/>
    </row>
    <row r="28" spans="1:14" ht="21" customHeight="1">
      <c r="A28" s="344"/>
      <c r="B28" s="380"/>
      <c r="C28" s="372" t="s">
        <v>23</v>
      </c>
      <c r="D28" s="39" t="s">
        <v>22</v>
      </c>
      <c r="E28" s="48"/>
      <c r="F28" s="23">
        <v>282</v>
      </c>
      <c r="G28" s="128">
        <v>300000</v>
      </c>
      <c r="H28" s="11"/>
      <c r="I28" s="251">
        <f t="shared" si="0"/>
        <v>282</v>
      </c>
      <c r="M28"/>
    </row>
    <row r="29" spans="1:14" ht="21" customHeight="1">
      <c r="A29" s="344"/>
      <c r="B29" s="380"/>
      <c r="C29" s="373"/>
      <c r="D29" s="39" t="s">
        <v>21</v>
      </c>
      <c r="E29" s="48"/>
      <c r="F29" s="23">
        <v>282</v>
      </c>
      <c r="G29" s="128">
        <v>0</v>
      </c>
      <c r="H29" s="11"/>
      <c r="I29" s="251" t="str">
        <f t="shared" si="0"/>
        <v/>
      </c>
      <c r="M29" s="1"/>
    </row>
    <row r="30" spans="1:14" ht="21" customHeight="1">
      <c r="A30" s="344"/>
      <c r="B30" s="380"/>
      <c r="C30" s="372" t="s">
        <v>20</v>
      </c>
      <c r="D30" s="39" t="s">
        <v>19</v>
      </c>
      <c r="E30" s="48"/>
      <c r="F30" s="23">
        <v>290</v>
      </c>
      <c r="G30" s="128">
        <v>0</v>
      </c>
      <c r="H30" s="11"/>
      <c r="I30" s="251" t="str">
        <f t="shared" si="0"/>
        <v/>
      </c>
      <c r="M30"/>
    </row>
    <row r="31" spans="1:14" ht="21" customHeight="1">
      <c r="A31" s="344"/>
      <c r="B31" s="380"/>
      <c r="C31" s="373"/>
      <c r="D31" s="39" t="s">
        <v>18</v>
      </c>
      <c r="E31" s="48"/>
      <c r="F31" s="23">
        <v>290</v>
      </c>
      <c r="G31" s="128">
        <v>0</v>
      </c>
      <c r="I31" s="251" t="str">
        <f t="shared" si="0"/>
        <v/>
      </c>
      <c r="M31"/>
    </row>
    <row r="32" spans="1:14" ht="21" customHeight="1">
      <c r="A32" s="344"/>
      <c r="B32" s="380"/>
      <c r="C32" s="49" t="s">
        <v>17</v>
      </c>
      <c r="D32" s="50"/>
      <c r="E32" s="48"/>
      <c r="F32" s="23">
        <v>288</v>
      </c>
      <c r="G32" s="128">
        <v>0</v>
      </c>
      <c r="H32" s="11"/>
      <c r="I32" s="251" t="str">
        <f t="shared" si="0"/>
        <v/>
      </c>
      <c r="M32"/>
    </row>
    <row r="33" spans="1:13" ht="21" customHeight="1">
      <c r="A33" s="344"/>
      <c r="B33" s="380"/>
      <c r="C33" s="49" t="s">
        <v>16</v>
      </c>
      <c r="D33" s="50"/>
      <c r="E33" s="48"/>
      <c r="F33" s="23">
        <v>286</v>
      </c>
      <c r="G33" s="128">
        <v>0</v>
      </c>
      <c r="H33" s="11"/>
      <c r="I33" s="251" t="str">
        <f t="shared" si="0"/>
        <v/>
      </c>
      <c r="M33"/>
    </row>
    <row r="34" spans="1:13" ht="21" customHeight="1">
      <c r="A34" s="344"/>
      <c r="B34" s="380"/>
      <c r="C34" s="45" t="s">
        <v>15</v>
      </c>
      <c r="D34" s="51"/>
      <c r="E34" s="47"/>
      <c r="F34" s="28" t="s">
        <v>97</v>
      </c>
      <c r="G34" s="125">
        <v>167000</v>
      </c>
      <c r="H34" s="11"/>
      <c r="I34" s="251" t="str">
        <f t="shared" si="0"/>
        <v>224, 284</v>
      </c>
      <c r="M34"/>
    </row>
    <row r="35" spans="1:13" ht="21" customHeight="1">
      <c r="A35" s="344"/>
      <c r="B35" s="380"/>
      <c r="C35" s="45" t="s">
        <v>14</v>
      </c>
      <c r="D35" s="51"/>
      <c r="E35" s="47"/>
      <c r="F35" s="28">
        <v>284</v>
      </c>
      <c r="G35" s="125">
        <v>100000</v>
      </c>
      <c r="H35" s="11"/>
      <c r="I35" s="251">
        <f t="shared" si="0"/>
        <v>284</v>
      </c>
      <c r="M35"/>
    </row>
    <row r="36" spans="1:13" ht="21" customHeight="1">
      <c r="A36" s="344"/>
      <c r="B36" s="380"/>
      <c r="C36" s="45" t="s">
        <v>13</v>
      </c>
      <c r="D36" s="51"/>
      <c r="E36" s="47"/>
      <c r="F36" s="28">
        <v>280</v>
      </c>
      <c r="G36" s="125">
        <v>0</v>
      </c>
      <c r="H36" s="11"/>
      <c r="I36" s="251" t="str">
        <f t="shared" si="0"/>
        <v/>
      </c>
      <c r="M36"/>
    </row>
    <row r="37" spans="1:13" ht="21" customHeight="1">
      <c r="A37" s="344"/>
      <c r="B37" s="380"/>
      <c r="C37" s="45" t="s">
        <v>12</v>
      </c>
      <c r="D37" s="46"/>
      <c r="E37" s="47"/>
      <c r="F37" s="28">
        <v>281</v>
      </c>
      <c r="G37" s="125">
        <v>0</v>
      </c>
      <c r="H37" s="11"/>
      <c r="I37" s="251" t="str">
        <f t="shared" si="0"/>
        <v/>
      </c>
      <c r="M37"/>
    </row>
    <row r="38" spans="1:13" ht="21" customHeight="1">
      <c r="A38" s="344"/>
      <c r="B38" s="380"/>
      <c r="C38" s="383" t="s">
        <v>11</v>
      </c>
      <c r="D38" s="384"/>
      <c r="E38" s="385"/>
      <c r="F38" s="29" t="s">
        <v>94</v>
      </c>
      <c r="G38" s="125">
        <v>0</v>
      </c>
      <c r="I38" s="251" t="str">
        <f t="shared" si="0"/>
        <v/>
      </c>
      <c r="M38"/>
    </row>
    <row r="39" spans="1:13" s="31" customFormat="1" ht="21" customHeight="1">
      <c r="A39" s="344"/>
      <c r="B39" s="380"/>
      <c r="C39" s="246" t="s">
        <v>10</v>
      </c>
      <c r="D39" s="242"/>
      <c r="E39" s="243"/>
      <c r="F39" s="28">
        <v>612</v>
      </c>
      <c r="G39" s="125">
        <v>0</v>
      </c>
      <c r="H39" s="8"/>
      <c r="I39" s="251" t="str">
        <f t="shared" si="0"/>
        <v/>
      </c>
      <c r="J39" s="30"/>
      <c r="M39"/>
    </row>
    <row r="40" spans="1:13" s="31" customFormat="1" ht="21" customHeight="1">
      <c r="A40" s="344"/>
      <c r="B40" s="380"/>
      <c r="C40" s="45" t="s">
        <v>9</v>
      </c>
      <c r="D40" s="46"/>
      <c r="E40" s="47"/>
      <c r="F40" s="244">
        <v>241</v>
      </c>
      <c r="G40" s="245">
        <v>300000</v>
      </c>
      <c r="H40" s="8"/>
      <c r="I40" s="251">
        <f t="shared" si="0"/>
        <v>241</v>
      </c>
      <c r="J40" s="30"/>
      <c r="M40" s="9"/>
    </row>
    <row r="41" spans="1:13" s="31" customFormat="1" ht="21" customHeight="1">
      <c r="A41" s="344"/>
      <c r="B41" s="380"/>
      <c r="C41" s="49" t="s">
        <v>8</v>
      </c>
      <c r="D41" s="52"/>
      <c r="E41" s="48"/>
      <c r="F41" s="23">
        <v>241</v>
      </c>
      <c r="G41" s="128">
        <v>0</v>
      </c>
      <c r="H41" s="8"/>
      <c r="I41" s="251" t="str">
        <f t="shared" si="0"/>
        <v/>
      </c>
      <c r="J41" s="30"/>
      <c r="L41" s="1"/>
    </row>
    <row r="42" spans="1:13" s="31" customFormat="1" ht="21" customHeight="1">
      <c r="A42" s="344"/>
      <c r="B42" s="380"/>
      <c r="C42" s="53" t="s">
        <v>7</v>
      </c>
      <c r="D42" s="46"/>
      <c r="E42" s="47"/>
      <c r="F42" s="28">
        <v>262</v>
      </c>
      <c r="G42" s="125">
        <v>50000</v>
      </c>
      <c r="H42" s="8"/>
      <c r="I42" s="251">
        <f t="shared" si="0"/>
        <v>262</v>
      </c>
      <c r="J42" s="30"/>
    </row>
    <row r="43" spans="1:13" s="31" customFormat="1" ht="21" customHeight="1">
      <c r="A43" s="344"/>
      <c r="B43" s="380"/>
      <c r="C43" s="45" t="s">
        <v>6</v>
      </c>
      <c r="D43" s="46"/>
      <c r="E43" s="47"/>
      <c r="F43" s="28">
        <v>258</v>
      </c>
      <c r="G43" s="125">
        <v>0</v>
      </c>
      <c r="H43" s="8"/>
      <c r="I43" s="251" t="str">
        <f t="shared" si="0"/>
        <v/>
      </c>
      <c r="J43" s="30"/>
    </row>
    <row r="44" spans="1:13" s="31" customFormat="1" ht="21" customHeight="1">
      <c r="A44" s="344"/>
      <c r="B44" s="380"/>
      <c r="C44" s="45" t="s">
        <v>5</v>
      </c>
      <c r="D44" s="46"/>
      <c r="E44" s="47"/>
      <c r="F44" s="28">
        <v>350</v>
      </c>
      <c r="G44" s="125">
        <v>150000</v>
      </c>
      <c r="H44" s="8"/>
      <c r="I44" s="251">
        <f t="shared" si="0"/>
        <v>350</v>
      </c>
      <c r="J44" s="30"/>
    </row>
    <row r="45" spans="1:13" s="31" customFormat="1" ht="21" customHeight="1">
      <c r="A45" s="344"/>
      <c r="B45" s="380"/>
      <c r="C45" s="45" t="s">
        <v>4</v>
      </c>
      <c r="D45" s="46"/>
      <c r="E45" s="47"/>
      <c r="F45" s="247">
        <v>345</v>
      </c>
      <c r="G45" s="248">
        <v>0</v>
      </c>
      <c r="H45" s="8"/>
      <c r="I45" s="251" t="str">
        <f t="shared" si="0"/>
        <v/>
      </c>
      <c r="J45" s="30"/>
    </row>
    <row r="46" spans="1:13" s="222" customFormat="1" ht="21" customHeight="1">
      <c r="A46" s="344"/>
      <c r="B46" s="380"/>
      <c r="C46" s="45" t="s">
        <v>202</v>
      </c>
      <c r="D46" s="46"/>
      <c r="E46" s="47"/>
      <c r="F46" s="28">
        <v>192</v>
      </c>
      <c r="G46" s="125">
        <v>0</v>
      </c>
      <c r="H46" s="8"/>
      <c r="I46" s="251" t="str">
        <f t="shared" si="0"/>
        <v/>
      </c>
      <c r="J46" s="30"/>
    </row>
    <row r="47" spans="1:13" s="222" customFormat="1" ht="21" customHeight="1" thickBot="1">
      <c r="A47" s="344"/>
      <c r="B47" s="381"/>
      <c r="C47" s="252" t="s">
        <v>203</v>
      </c>
      <c r="D47" s="253"/>
      <c r="E47" s="254"/>
      <c r="F47" s="255">
        <v>269</v>
      </c>
      <c r="G47" s="125">
        <v>0</v>
      </c>
      <c r="H47" s="8"/>
      <c r="I47" s="251" t="str">
        <f t="shared" si="0"/>
        <v/>
      </c>
      <c r="J47" s="30"/>
    </row>
    <row r="48" spans="1:13" s="31" customFormat="1" ht="33.75" thickBot="1">
      <c r="A48" s="344"/>
      <c r="B48" s="32" t="s">
        <v>3</v>
      </c>
      <c r="C48" s="33" t="s">
        <v>2</v>
      </c>
      <c r="D48" s="34"/>
      <c r="E48" s="35"/>
      <c r="F48" s="36">
        <v>611</v>
      </c>
      <c r="G48" s="127">
        <f>(G5+G6+G10+G13)*0.2</f>
        <v>8249600</v>
      </c>
      <c r="H48" s="8"/>
      <c r="I48" s="76">
        <f>SUM(G48)</f>
        <v>8249600</v>
      </c>
      <c r="J48" s="30"/>
      <c r="K48" s="30"/>
    </row>
    <row r="49" spans="1:19" s="31" customFormat="1" ht="24.95" customHeight="1" thickBot="1">
      <c r="A49" s="344"/>
      <c r="B49" s="78" t="s">
        <v>90</v>
      </c>
      <c r="C49" s="33" t="s">
        <v>91</v>
      </c>
      <c r="D49" s="34"/>
      <c r="E49" s="35"/>
      <c r="F49" s="36">
        <v>271</v>
      </c>
      <c r="G49" s="127">
        <v>0</v>
      </c>
      <c r="H49" s="8"/>
      <c r="I49" s="76">
        <f>SUM(G49)</f>
        <v>0</v>
      </c>
      <c r="J49" s="30"/>
    </row>
    <row r="50" spans="1:19" s="31" customFormat="1" ht="21" customHeight="1" thickBot="1">
      <c r="A50" s="345"/>
      <c r="B50" s="382" t="s">
        <v>1</v>
      </c>
      <c r="C50" s="355"/>
      <c r="D50" s="355"/>
      <c r="E50" s="355"/>
      <c r="F50" s="69"/>
      <c r="G50" s="258">
        <f>SUM(G14,G15:G16,G18:G19,G21:G22,G24:G49)</f>
        <v>81248000</v>
      </c>
      <c r="H50" s="8"/>
      <c r="I50" s="30"/>
      <c r="J50" s="30"/>
      <c r="K50" s="30"/>
    </row>
    <row r="51" spans="1:19" s="31" customFormat="1" ht="21" customHeight="1" thickBot="1">
      <c r="A51" s="374" t="s">
        <v>59</v>
      </c>
      <c r="B51" s="377" t="s">
        <v>0</v>
      </c>
      <c r="C51" s="37" t="s">
        <v>225</v>
      </c>
      <c r="D51" s="38"/>
      <c r="E51" s="19"/>
      <c r="F51" s="20">
        <v>184</v>
      </c>
      <c r="G51" s="122">
        <f>L51-G52-G53-G54</f>
        <v>18339000</v>
      </c>
      <c r="H51" s="8"/>
      <c r="I51" s="76">
        <f>SUM(G51:G54)</f>
        <v>18752000</v>
      </c>
      <c r="J51" s="30"/>
      <c r="K51" s="118" t="s">
        <v>95</v>
      </c>
      <c r="L51" s="119">
        <v>18752000</v>
      </c>
      <c r="M51" s="120"/>
    </row>
    <row r="52" spans="1:19" s="31" customFormat="1" ht="21" customHeight="1" thickBot="1">
      <c r="A52" s="375"/>
      <c r="B52" s="378"/>
      <c r="C52" s="39" t="s">
        <v>223</v>
      </c>
      <c r="D52" s="40"/>
      <c r="E52" s="16"/>
      <c r="F52" s="13">
        <v>188</v>
      </c>
      <c r="G52" s="123">
        <f>ROUNDUP(SUM(G4,G7,G8,G9,G11,G14)*0.01,-3)</f>
        <v>413000</v>
      </c>
      <c r="H52" s="8"/>
      <c r="I52" s="30"/>
      <c r="J52" s="30"/>
      <c r="K52" s="5"/>
      <c r="L52" s="5"/>
      <c r="M52" s="5"/>
    </row>
    <row r="53" spans="1:19" s="31" customFormat="1" ht="21" customHeight="1">
      <c r="A53" s="375"/>
      <c r="B53" s="377" t="s">
        <v>70</v>
      </c>
      <c r="C53" s="37" t="s">
        <v>60</v>
      </c>
      <c r="D53" s="38"/>
      <c r="E53" s="19"/>
      <c r="F53" s="20">
        <v>187</v>
      </c>
      <c r="G53" s="122">
        <v>0</v>
      </c>
      <c r="H53" s="8"/>
      <c r="I53" s="5"/>
      <c r="J53" s="5"/>
      <c r="K53" s="226" t="s">
        <v>174</v>
      </c>
      <c r="L53" s="226" t="s">
        <v>44</v>
      </c>
      <c r="M53" s="226" t="s">
        <v>49</v>
      </c>
      <c r="N53" s="222"/>
      <c r="O53" s="222"/>
    </row>
    <row r="54" spans="1:19" s="31" customFormat="1" ht="21" customHeight="1" thickBot="1">
      <c r="A54" s="375"/>
      <c r="B54" s="378"/>
      <c r="C54" s="39" t="s">
        <v>224</v>
      </c>
      <c r="D54" s="40"/>
      <c r="E54" s="16"/>
      <c r="F54" s="13">
        <v>186</v>
      </c>
      <c r="G54" s="123">
        <v>0</v>
      </c>
      <c r="H54" s="8"/>
      <c r="I54" s="5"/>
      <c r="J54" s="5"/>
      <c r="K54" s="224">
        <f>G50</f>
        <v>81248000</v>
      </c>
      <c r="L54" s="225">
        <f>G55</f>
        <v>18752000</v>
      </c>
      <c r="M54" s="225">
        <f>G5</f>
        <v>6248000</v>
      </c>
      <c r="N54" s="222"/>
      <c r="O54" s="223">
        <f>SUM(L54:M54)/SUM(K54:L54)</f>
        <v>0.25</v>
      </c>
    </row>
    <row r="55" spans="1:19" s="31" customFormat="1" ht="21" customHeight="1" thickBot="1">
      <c r="A55" s="376"/>
      <c r="B55" s="382" t="s">
        <v>64</v>
      </c>
      <c r="C55" s="355"/>
      <c r="D55" s="355"/>
      <c r="E55" s="355"/>
      <c r="F55" s="70"/>
      <c r="G55" s="259">
        <f>SUM(G51:G54)</f>
        <v>18752000</v>
      </c>
      <c r="H55" s="8"/>
      <c r="I55" s="5"/>
      <c r="J55" s="5"/>
      <c r="K55" s="5"/>
      <c r="L55" s="9"/>
      <c r="M55" s="9"/>
      <c r="N55" s="9"/>
      <c r="O55" s="9"/>
      <c r="P55" s="9"/>
      <c r="Q55" s="9"/>
      <c r="R55" s="9"/>
      <c r="S55" s="9"/>
    </row>
    <row r="56" spans="1:19" ht="21" customHeight="1" thickBot="1">
      <c r="A56" s="370" t="s">
        <v>61</v>
      </c>
      <c r="B56" s="371"/>
      <c r="C56" s="371"/>
      <c r="D56" s="371"/>
      <c r="E56" s="371"/>
      <c r="F56" s="71"/>
      <c r="G56" s="72">
        <f>SUM(G50,G55)</f>
        <v>100000000</v>
      </c>
    </row>
    <row r="57" spans="1:19" ht="24.95" customHeight="1">
      <c r="A57" s="41"/>
      <c r="B57" s="41"/>
      <c r="C57" s="42"/>
      <c r="D57" s="41"/>
      <c r="E57" s="41"/>
      <c r="F57" s="43"/>
      <c r="G57" s="68"/>
    </row>
    <row r="58" spans="1:19" ht="24.95" customHeight="1">
      <c r="G58" s="30"/>
    </row>
    <row r="59" spans="1:19" ht="24.95" customHeight="1">
      <c r="G59" s="30"/>
    </row>
  </sheetData>
  <sheetProtection formatCells="0" formatColumns="0" formatRows="0" insertColumns="0" insertRows="0" insertHyperlinks="0" deleteColumns="0" deleteRows="0" sort="0" autoFilter="0" pivotTables="0"/>
  <mergeCells count="29">
    <mergeCell ref="D9:E9"/>
    <mergeCell ref="B15:B17"/>
    <mergeCell ref="B18:B23"/>
    <mergeCell ref="A56:E56"/>
    <mergeCell ref="C30:C31"/>
    <mergeCell ref="C28:C29"/>
    <mergeCell ref="A51:A55"/>
    <mergeCell ref="B51:B52"/>
    <mergeCell ref="B53:B54"/>
    <mergeCell ref="B24:B47"/>
    <mergeCell ref="B50:E50"/>
    <mergeCell ref="B55:E55"/>
    <mergeCell ref="C38:E38"/>
    <mergeCell ref="B3:F3"/>
    <mergeCell ref="A4:A50"/>
    <mergeCell ref="B4:B7"/>
    <mergeCell ref="C5:C7"/>
    <mergeCell ref="D5:D6"/>
    <mergeCell ref="B8:B11"/>
    <mergeCell ref="C8:C9"/>
    <mergeCell ref="C10:C11"/>
    <mergeCell ref="B14:F14"/>
    <mergeCell ref="C15:C17"/>
    <mergeCell ref="D15:D16"/>
    <mergeCell ref="C18:C20"/>
    <mergeCell ref="D18:D19"/>
    <mergeCell ref="C21:C23"/>
    <mergeCell ref="D21:D22"/>
    <mergeCell ref="D8:E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8" fitToWidth="2" orientation="portrait" r:id="rId1"/>
  <colBreaks count="1" manualBreakCount="1">
    <brk id="9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총액기준</vt:lpstr>
      <vt:lpstr>직접비기준</vt:lpstr>
      <vt:lpstr>총괄표</vt:lpstr>
      <vt:lpstr>연구비(예시)</vt:lpstr>
      <vt:lpstr>'연구비(예시)'!Print_Area</vt:lpstr>
      <vt:lpstr>직접비기준!Print_Area</vt:lpstr>
      <vt:lpstr>총괄표!Print_Area</vt:lpstr>
      <vt:lpstr>총액기준!Print_Area</vt:lpstr>
    </vt:vector>
  </TitlesOfParts>
  <Company>gist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2015-06-08T05:47:00Z</cp:lastPrinted>
  <dcterms:created xsi:type="dcterms:W3CDTF">2011-11-03T08:20:59Z</dcterms:created>
  <dcterms:modified xsi:type="dcterms:W3CDTF">2023-03-05T14:23:19Z</dcterms:modified>
</cp:coreProperties>
</file>