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285"/>
  </bookViews>
  <sheets>
    <sheet name="1. 연구재단 기준" sheetId="1" r:id="rId1"/>
    <sheet name="2. GIST(총액기준)" sheetId="4" r:id="rId2"/>
  </sheets>
  <definedNames>
    <definedName name="_xlnm.Print_Area" localSheetId="1">'2. GIST(총액기준)'!$A$1:$F$39</definedName>
  </definedNames>
  <calcPr calcId="162913"/>
</workbook>
</file>

<file path=xl/calcChain.xml><?xml version="1.0" encoding="utf-8"?>
<calcChain xmlns="http://schemas.openxmlformats.org/spreadsheetml/2006/main">
  <c r="F28" i="1" l="1"/>
  <c r="F27" i="1"/>
  <c r="F26" i="1"/>
  <c r="D26" i="1" l="1"/>
  <c r="I29" i="1"/>
  <c r="D29" i="1"/>
  <c r="D28" i="1" l="1"/>
  <c r="D27" i="1"/>
  <c r="D23" i="1" l="1"/>
  <c r="I28" i="1"/>
  <c r="I27" i="1"/>
  <c r="I26" i="1"/>
  <c r="I23" i="1" l="1"/>
  <c r="E13" i="4"/>
  <c r="E28" i="4" l="1"/>
  <c r="I5" i="1" l="1"/>
  <c r="H8" i="1" l="1"/>
  <c r="E30" i="4"/>
  <c r="E21" i="4" s="1"/>
  <c r="H5" i="1"/>
  <c r="E29" i="4" l="1"/>
  <c r="E39" i="4" s="1"/>
  <c r="I21" i="4" l="1"/>
  <c r="E22" i="4"/>
  <c r="E20" i="4" s="1"/>
  <c r="E34" i="4" s="1"/>
  <c r="H9" i="1"/>
  <c r="E38" i="4"/>
  <c r="F38" i="4" s="1"/>
  <c r="F39" i="4" l="1"/>
</calcChain>
</file>

<file path=xl/sharedStrings.xml><?xml version="1.0" encoding="utf-8"?>
<sst xmlns="http://schemas.openxmlformats.org/spreadsheetml/2006/main" count="93" uniqueCount="80">
  <si>
    <t>간접비</t>
    <phoneticPr fontId="3" type="noConversion"/>
  </si>
  <si>
    <t>기관별
간접비율(%로 표기)</t>
    <phoneticPr fontId="3" type="noConversion"/>
  </si>
  <si>
    <t>총연구비(천원)</t>
    <phoneticPr fontId="3" type="noConversion"/>
  </si>
  <si>
    <t>&lt;직접비 2억원 이상 : 30% 룰 적용-천원 이하 절삭&gt;</t>
    <phoneticPr fontId="2" type="noConversion"/>
  </si>
  <si>
    <t>인건비+직접비</t>
    <phoneticPr fontId="3" type="noConversion"/>
  </si>
  <si>
    <t>&lt;직접비 2억원 미만 : 정률간접비-천원 이하 절삭&gt;</t>
    <phoneticPr fontId="2" type="noConversion"/>
  </si>
  <si>
    <t>[ 연구과제 간접비 산출식 ]</t>
    <phoneticPr fontId="2" type="noConversion"/>
  </si>
  <si>
    <t>2022.12.21. 기준</t>
    <phoneticPr fontId="2" type="noConversion"/>
  </si>
  <si>
    <r>
      <t xml:space="preserve">&gt;&gt; 본 계산식은 과학기술정보통신부 과제 연구비 작성에 최적화되어 있으며, 
     </t>
    </r>
    <r>
      <rPr>
        <b/>
        <sz val="11"/>
        <color rgb="FF0000CC"/>
        <rFont val="맑은 고딕"/>
        <family val="3"/>
        <charset val="129"/>
        <scheme val="minor"/>
      </rPr>
      <t>간접비를 포함한 총 연구비를 기준</t>
    </r>
    <r>
      <rPr>
        <b/>
        <sz val="11"/>
        <rFont val="맑은 고딕"/>
        <family val="3"/>
        <charset val="129"/>
        <scheme val="minor"/>
      </rPr>
      <t>으로 작성하는 과제에 적합</t>
    </r>
    <r>
      <rPr>
        <sz val="11"/>
        <rFont val="맑은 고딕"/>
        <family val="3"/>
        <charset val="129"/>
        <scheme val="minor"/>
      </rPr>
      <t xml:space="preserve">하므로
     간접비 없이(별도 고지) </t>
    </r>
    <r>
      <rPr>
        <b/>
        <sz val="11"/>
        <color rgb="FFFF0000"/>
        <rFont val="맑은 고딕"/>
        <family val="3"/>
        <charset val="129"/>
        <scheme val="minor"/>
      </rPr>
      <t>직접비만으로 계획서를 작성하셔야 하는 분들은 함께 배포된
     "연구비작성_직접비(간접비제외).xlsx" 파일을 활용</t>
    </r>
    <r>
      <rPr>
        <sz val="11"/>
        <rFont val="맑은 고딕"/>
        <family val="3"/>
        <charset val="129"/>
        <scheme val="minor"/>
      </rPr>
      <t>하여 주시기 바랍니다.</t>
    </r>
    <phoneticPr fontId="2" type="noConversion"/>
  </si>
  <si>
    <r>
      <rPr>
        <b/>
        <sz val="11"/>
        <color rgb="FFFF0000"/>
        <rFont val="맑은 고딕"/>
        <family val="3"/>
        <charset val="129"/>
        <scheme val="minor"/>
      </rPr>
      <t>&gt;&gt; 노란색 음영셀에 각각의 해당 금액을 입력</t>
    </r>
    <r>
      <rPr>
        <sz val="11"/>
        <rFont val="맑은 고딕"/>
        <family val="3"/>
        <charset val="129"/>
        <scheme val="minor"/>
      </rPr>
      <t xml:space="preserve">하면 </t>
    </r>
    <r>
      <rPr>
        <b/>
        <sz val="11"/>
        <rFont val="맑은 고딕"/>
        <family val="3"/>
        <charset val="129"/>
        <scheme val="minor"/>
      </rPr>
      <t>간접비고시비율(과기부) 및 자체 간접비율을
     모두 충족하는</t>
    </r>
    <r>
      <rPr>
        <b/>
        <sz val="11"/>
        <color rgb="FF0000CC"/>
        <rFont val="맑은 고딕"/>
        <family val="3"/>
        <charset val="129"/>
        <scheme val="minor"/>
      </rPr>
      <t xml:space="preserve"> </t>
    </r>
    <r>
      <rPr>
        <b/>
        <sz val="11"/>
        <color rgb="FFFF0000"/>
        <rFont val="맑은 고딕"/>
        <family val="3"/>
        <charset val="129"/>
        <scheme val="minor"/>
      </rPr>
      <t>간접비 및 내부인건비 의무계상분이 자동으로 산출(주황색 음영셀)</t>
    </r>
    <r>
      <rPr>
        <sz val="11"/>
        <rFont val="맑은 고딕"/>
        <family val="3"/>
        <charset val="129"/>
        <scheme val="minor"/>
      </rPr>
      <t>되며,</t>
    </r>
    <phoneticPr fontId="2" type="noConversion"/>
  </si>
  <si>
    <r>
      <t xml:space="preserve">&gt;&gt; "연구비" 및 "총괄표" sheet에 자동 연동되므로 </t>
    </r>
    <r>
      <rPr>
        <b/>
        <sz val="11"/>
        <rFont val="맑은 고딕"/>
        <family val="3"/>
        <charset val="129"/>
        <scheme val="minor"/>
      </rPr>
      <t>"연구비" sheet의 기타 세부내역 입력을
     완료</t>
    </r>
    <r>
      <rPr>
        <sz val="11"/>
        <rFont val="맑은 고딕"/>
        <family val="3"/>
        <charset val="129"/>
        <scheme val="minor"/>
      </rPr>
      <t xml:space="preserve">한 후 </t>
    </r>
    <r>
      <rPr>
        <b/>
        <sz val="11"/>
        <rFont val="맑은 고딕"/>
        <family val="3"/>
        <charset val="129"/>
        <scheme val="minor"/>
      </rPr>
      <t>연구비 비(세)목별 합계 금액 등을 확인</t>
    </r>
    <r>
      <rPr>
        <sz val="11"/>
        <rFont val="맑은 고딕"/>
        <family val="3"/>
        <charset val="129"/>
        <scheme val="minor"/>
      </rPr>
      <t>하시기 바랍니다.</t>
    </r>
    <phoneticPr fontId="2" type="noConversion"/>
  </si>
  <si>
    <r>
      <t xml:space="preserve">&gt;&gt; 또한, </t>
    </r>
    <r>
      <rPr>
        <b/>
        <sz val="11"/>
        <rFont val="맑은 고딕"/>
        <family val="3"/>
        <charset val="129"/>
        <scheme val="minor"/>
      </rPr>
      <t>간접비율을 제한하는 특정 사업</t>
    </r>
    <r>
      <rPr>
        <sz val="11"/>
        <rFont val="맑은 고딕"/>
        <family val="3"/>
        <charset val="129"/>
        <scheme val="minor"/>
      </rPr>
      <t>의 경우에는</t>
    </r>
    <r>
      <rPr>
        <b/>
        <sz val="11"/>
        <rFont val="맑은 고딕"/>
        <family val="3"/>
        <charset val="129"/>
        <scheme val="minor"/>
      </rPr>
      <t xml:space="preserve"> </t>
    </r>
    <r>
      <rPr>
        <b/>
        <sz val="11"/>
        <color rgb="FF0000CC"/>
        <rFont val="맑은 고딕"/>
        <family val="3"/>
        <charset val="129"/>
        <scheme val="minor"/>
      </rPr>
      <t>하늘색 음영셀의 간접비율을 수정 입력하여
     활</t>
    </r>
    <r>
      <rPr>
        <sz val="11"/>
        <rFont val="맑은 고딕"/>
        <family val="3"/>
        <charset val="129"/>
        <scheme val="minor"/>
      </rPr>
      <t xml:space="preserve">용할 수 있으나, </t>
    </r>
    <r>
      <rPr>
        <b/>
        <sz val="11"/>
        <rFont val="맑은 고딕"/>
        <family val="3"/>
        <charset val="129"/>
        <scheme val="minor"/>
      </rPr>
      <t>연구관리팀의 확인 요청 시 관련 근거자료를 제시</t>
    </r>
    <r>
      <rPr>
        <sz val="11"/>
        <rFont val="맑은 고딕"/>
        <family val="3"/>
        <charset val="129"/>
        <scheme val="minor"/>
      </rPr>
      <t>해 주셔야 합니다.</t>
    </r>
    <phoneticPr fontId="2" type="noConversion"/>
  </si>
  <si>
    <t>1. 기초자료</t>
    <phoneticPr fontId="2" type="noConversion"/>
  </si>
  <si>
    <t>구분</t>
    <phoneticPr fontId="2" type="noConversion"/>
  </si>
  <si>
    <t>금액</t>
    <phoneticPr fontId="2" type="noConversion"/>
  </si>
  <si>
    <t>적용비율</t>
    <phoneticPr fontId="2" type="noConversion"/>
  </si>
  <si>
    <t>총 사업비(현금)</t>
    <phoneticPr fontId="2" type="noConversion"/>
  </si>
  <si>
    <t>협동(위탁)연구개발비</t>
    <phoneticPr fontId="2" type="noConversion"/>
  </si>
  <si>
    <t>간접비고시비율(과기부)
※ '수정직접비(직접비 중 현물 부담액, 위탁연구개발비, 국제공동연구개발비, 연구개발부담비 제외)'의 23.08% 이하</t>
    <phoneticPr fontId="2" type="noConversion"/>
  </si>
  <si>
    <r>
      <t xml:space="preserve">사업별 간접비 </t>
    </r>
    <r>
      <rPr>
        <b/>
        <sz val="9"/>
        <color rgb="FF0000CC"/>
        <rFont val="맑은 고딕"/>
        <family val="3"/>
        <charset val="129"/>
        <scheme val="minor"/>
      </rPr>
      <t>제한기준이 있는 경우 해당 간접비율로 수정 입력 가능</t>
    </r>
    <phoneticPr fontId="2" type="noConversion"/>
  </si>
  <si>
    <t>자체 간접비율
(총 사업비의 25% 이상)</t>
    <phoneticPr fontId="2" type="noConversion"/>
  </si>
  <si>
    <r>
      <t xml:space="preserve">내부인건비 "지급"분을 원기준 간접비로 인정하되, </t>
    </r>
    <r>
      <rPr>
        <b/>
        <sz val="9"/>
        <rFont val="맑은 고딕"/>
        <family val="3"/>
        <charset val="129"/>
        <scheme val="minor"/>
      </rPr>
      <t>간접비를 우선적으로 계상</t>
    </r>
    <r>
      <rPr>
        <sz val="9"/>
        <rFont val="맑은 고딕"/>
        <family val="3"/>
        <charset val="129"/>
        <scheme val="minor"/>
      </rPr>
      <t xml:space="preserve"> 함.
(연구진흥팀-7619, 2012.10.17)</t>
    </r>
    <phoneticPr fontId="2" type="noConversion"/>
  </si>
  <si>
    <t>2. 사업비 비목별 내역</t>
    <phoneticPr fontId="2" type="noConversion"/>
  </si>
  <si>
    <t>[ 참고: 내부인건비 참여율 계산 - 1인기준 ]</t>
    <phoneticPr fontId="2" type="noConversion"/>
  </si>
  <si>
    <t>현금</t>
    <phoneticPr fontId="2" type="noConversion"/>
  </si>
  <si>
    <t>비고</t>
    <phoneticPr fontId="2" type="noConversion"/>
  </si>
  <si>
    <t>직접비(인건비 포함)</t>
    <phoneticPr fontId="2" type="noConversion"/>
  </si>
  <si>
    <t>내부인건비</t>
    <phoneticPr fontId="2" type="noConversion"/>
  </si>
  <si>
    <t>원 간접비로 인정</t>
    <phoneticPr fontId="2" type="noConversion"/>
  </si>
  <si>
    <t>외부인건비</t>
    <phoneticPr fontId="2" type="noConversion"/>
  </si>
  <si>
    <t>학생인건비</t>
    <phoneticPr fontId="2" type="noConversion"/>
  </si>
  <si>
    <t>연구시설.장비 및 재료비</t>
    <phoneticPr fontId="2" type="noConversion"/>
  </si>
  <si>
    <t>연구활동비</t>
    <phoneticPr fontId="2" type="noConversion"/>
  </si>
  <si>
    <t>연구과제추진비</t>
    <phoneticPr fontId="2" type="noConversion"/>
  </si>
  <si>
    <t>연구수당</t>
    <phoneticPr fontId="2" type="noConversion"/>
  </si>
  <si>
    <t>간접비</t>
    <phoneticPr fontId="2" type="noConversion"/>
  </si>
  <si>
    <t xml:space="preserve"> * 미지급참여율 필요시: "과제 실질참여율 - 지급참여율"로 산정</t>
    <phoneticPr fontId="2" type="noConversion"/>
  </si>
  <si>
    <t>연구
지원비</t>
    <phoneticPr fontId="2" type="noConversion"/>
  </si>
  <si>
    <t>기관 공통지원경비(O/H)</t>
    <phoneticPr fontId="2" type="noConversion"/>
  </si>
  <si>
    <t>원 간접비로 인정</t>
    <phoneticPr fontId="2" type="noConversion"/>
  </si>
  <si>
    <t>연구실 안전관리비(O/H)</t>
    <phoneticPr fontId="2" type="noConversion"/>
  </si>
  <si>
    <t>성과활용
지원비</t>
    <phoneticPr fontId="2" type="noConversion"/>
  </si>
  <si>
    <t>과학문화활동비(O/H)</t>
    <phoneticPr fontId="2" type="noConversion"/>
  </si>
  <si>
    <t>원 간접비로 인정되지 않으며, 해당 금액만큼 내부인건비(지급) 증액됨.</t>
    <phoneticPr fontId="2" type="noConversion"/>
  </si>
  <si>
    <t>지식재산권출원.등록비(O/H)</t>
    <phoneticPr fontId="2" type="noConversion"/>
  </si>
  <si>
    <t>총 사업비</t>
    <phoneticPr fontId="2" type="noConversion"/>
  </si>
  <si>
    <t>3. 간접비율 계산결과(확인)</t>
    <phoneticPr fontId="2" type="noConversion"/>
  </si>
  <si>
    <t>금액</t>
    <phoneticPr fontId="2" type="noConversion"/>
  </si>
  <si>
    <t>비율(결과)</t>
    <phoneticPr fontId="2" type="noConversion"/>
  </si>
  <si>
    <t>원 기준 간접비(율)</t>
    <phoneticPr fontId="2" type="noConversion"/>
  </si>
  <si>
    <t>과기부 고시 기관 간접비(율)</t>
    <phoneticPr fontId="2" type="noConversion"/>
  </si>
  <si>
    <t>&lt;정부고시 GIST 간접비율&gt;</t>
    <phoneticPr fontId="2" type="noConversion"/>
  </si>
  <si>
    <t>2019.12.31. 고시</t>
    <phoneticPr fontId="2" type="noConversion"/>
  </si>
  <si>
    <t>직접비의 27.81% 이하</t>
    <phoneticPr fontId="2" type="noConversion"/>
  </si>
  <si>
    <t>2022.01.01. 고시</t>
    <phoneticPr fontId="2" type="noConversion"/>
  </si>
  <si>
    <t>직접비의 26.32% 이하</t>
    <phoneticPr fontId="2" type="noConversion"/>
  </si>
  <si>
    <t>2022.12.21. 고시</t>
    <phoneticPr fontId="2" type="noConversion"/>
  </si>
  <si>
    <t>직접비의 23.08% 이하</t>
    <phoneticPr fontId="2" type="noConversion"/>
  </si>
  <si>
    <t>&lt;본 엑셀파일 활용방법&gt;</t>
    <phoneticPr fontId="2" type="noConversion"/>
  </si>
  <si>
    <t>※ '안전관리비' 계상 기준: '총 인건비 ('미지급' 포함 / '근접지원인력' 제외)' 의 1% 이상</t>
    <phoneticPr fontId="2" type="noConversion"/>
  </si>
  <si>
    <r>
      <rPr>
        <b/>
        <sz val="11"/>
        <color rgb="FF0000FF"/>
        <rFont val="맑은 고딕"/>
        <family val="3"/>
        <charset val="129"/>
        <scheme val="minor"/>
      </rPr>
      <t>1. 1번 시트</t>
    </r>
    <r>
      <rPr>
        <b/>
        <sz val="11"/>
        <color theme="1"/>
        <rFont val="맑은 고딕"/>
        <family val="3"/>
        <charset val="129"/>
        <scheme val="minor"/>
      </rPr>
      <t xml:space="preserve"> : '간접비율, 총연구비' 입력</t>
    </r>
    <phoneticPr fontId="2" type="noConversion"/>
  </si>
  <si>
    <r>
      <rPr>
        <b/>
        <sz val="11"/>
        <color rgb="FF0000FF"/>
        <rFont val="맑은 고딕"/>
        <family val="3"/>
        <charset val="129"/>
        <scheme val="minor"/>
      </rPr>
      <t>2. 간접비, 내부인건비(현금/기관흡수)</t>
    </r>
    <r>
      <rPr>
        <b/>
        <sz val="11"/>
        <color theme="1"/>
        <rFont val="맑은 고딕"/>
        <family val="3"/>
        <charset val="129"/>
        <scheme val="minor"/>
      </rPr>
      <t xml:space="preserve"> : 자동 계산됨</t>
    </r>
    <phoneticPr fontId="2" type="noConversion"/>
  </si>
  <si>
    <t>(내부인건비: 현금지급)</t>
    <phoneticPr fontId="2" type="noConversion"/>
  </si>
  <si>
    <t>현금계상률</t>
    <phoneticPr fontId="2" type="noConversion"/>
  </si>
  <si>
    <t>산출근거 연봉금액</t>
    <phoneticPr fontId="2" type="noConversion"/>
  </si>
  <si>
    <t>&lt;1년차&gt;</t>
    <phoneticPr fontId="2" type="noConversion"/>
  </si>
  <si>
    <t>&lt;2,3년차&gt;</t>
    <phoneticPr fontId="2" type="noConversion"/>
  </si>
  <si>
    <t>계</t>
    <phoneticPr fontId="2" type="noConversion"/>
  </si>
  <si>
    <t>[내부인건비 지급분 검증]</t>
    <phoneticPr fontId="2" type="noConversion"/>
  </si>
  <si>
    <r>
      <t xml:space="preserve">내부인건비(현금)
</t>
    </r>
    <r>
      <rPr>
        <sz val="10"/>
        <color rgb="FFFF0000"/>
        <rFont val="맑은 고딕"/>
        <family val="3"/>
        <charset val="129"/>
        <scheme val="minor"/>
      </rPr>
      <t>&lt;자동계산&gt;</t>
    </r>
    <phoneticPr fontId="2" type="noConversion"/>
  </si>
  <si>
    <t>GIST 정규직 교수
GIST 정규직 연구원</t>
    <phoneticPr fontId="2" type="noConversion"/>
  </si>
  <si>
    <t>월 기준급여</t>
  </si>
  <si>
    <t>과제 참여 개월 수</t>
  </si>
  <si>
    <t>현금계상율(지급참여율)</t>
  </si>
  <si>
    <r>
      <t xml:space="preserve"> </t>
    </r>
    <r>
      <rPr>
        <sz val="11"/>
        <color theme="1"/>
        <rFont val="맑은 고딕"/>
        <family val="2"/>
        <charset val="129"/>
        <scheme val="minor"/>
      </rPr>
      <t xml:space="preserve">* 전임연구원이 없는 과제의 </t>
    </r>
    <r>
      <rPr>
        <b/>
        <sz val="11"/>
        <color theme="1"/>
        <rFont val="맑은 고딕"/>
        <family val="3"/>
        <charset val="129"/>
        <scheme val="minor"/>
      </rPr>
      <t>연구책임자가 비전임인 경우</t>
    </r>
    <r>
      <rPr>
        <sz val="11"/>
        <color theme="1"/>
        <rFont val="맑은 고딕"/>
        <family val="2"/>
        <charset val="129"/>
        <scheme val="minor"/>
      </rPr>
      <t>, "간접비" 산출금액만 적용하면 되며, 내부인건비 등은 자율적으로 계상하실 수 있습니다.</t>
    </r>
    <phoneticPr fontId="2" type="noConversion"/>
  </si>
  <si>
    <t xml:space="preserve"> * 교직원 월 기준급여: 매해 4월경 변경 (학부,연구소 행정실에 문의)       * 학생(23.03.01.이후): 박사 월 300만원, 석사 월 220만원, 학사 월 130만원</t>
    <phoneticPr fontId="2" type="noConversion"/>
  </si>
  <si>
    <t>A</t>
    <phoneticPr fontId="2" type="noConversion"/>
  </si>
  <si>
    <t>B</t>
    <phoneticPr fontId="2" type="noConversion"/>
  </si>
  <si>
    <t>C</t>
    <phoneticPr fontId="2" type="noConversion"/>
  </si>
  <si>
    <t>※ IRIS 에서 '산출금액 연봉금액' : 월 기준급여 X 참여개월수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</si>
</sst>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#,##0_ "/>
    <numFmt numFmtId="177" formatCode="0.0%"/>
  </numFmts>
  <fonts count="57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rgb="FFFF0000"/>
      <name val="맑은 고딕"/>
      <family val="3"/>
      <charset val="129"/>
      <scheme val="minor"/>
    </font>
    <font>
      <b/>
      <sz val="10"/>
      <name val="한컴돋움"/>
      <family val="1"/>
      <charset val="129"/>
    </font>
    <font>
      <sz val="14"/>
      <color rgb="FFFF0000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b/>
      <sz val="14"/>
      <name val="한컴돋움"/>
      <family val="1"/>
      <charset val="129"/>
    </font>
    <font>
      <sz val="14"/>
      <color rgb="FFFF0000"/>
      <name val="한컴돋움"/>
      <family val="1"/>
      <charset val="129"/>
    </font>
    <font>
      <b/>
      <sz val="11"/>
      <color theme="1"/>
      <name val="맑은 고딕"/>
      <family val="2"/>
      <charset val="129"/>
      <scheme val="minor"/>
    </font>
    <font>
      <sz val="10"/>
      <name val="Arial"/>
      <family val="2"/>
    </font>
    <font>
      <b/>
      <sz val="14"/>
      <color rgb="FFFF0000"/>
      <name val="한컴돋움"/>
      <family val="1"/>
      <charset val="129"/>
    </font>
    <font>
      <b/>
      <sz val="14"/>
      <color theme="0" tint="-0.499984740745262"/>
      <name val="한컴돋움"/>
      <family val="1"/>
      <charset val="129"/>
    </font>
    <font>
      <sz val="8"/>
      <name val="한컴돋움"/>
      <family val="1"/>
      <charset val="129"/>
    </font>
    <font>
      <b/>
      <sz val="14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color rgb="FF0000CC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sz val="11"/>
      <color rgb="FF0000CC"/>
      <name val="함초롬바탕"/>
      <family val="1"/>
      <charset val="129"/>
    </font>
    <font>
      <sz val="11"/>
      <name val="맑은 고딕"/>
      <family val="2"/>
      <charset val="129"/>
      <scheme val="minor"/>
    </font>
    <font>
      <sz val="11"/>
      <color rgb="FFFF0000"/>
      <name val="함초롬바탕"/>
      <family val="1"/>
      <charset val="129"/>
    </font>
    <font>
      <sz val="9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9"/>
      <color rgb="FF0000CC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b/>
      <sz val="9"/>
      <name val="맑은 고딕"/>
      <family val="3"/>
      <charset val="129"/>
      <scheme val="minor"/>
    </font>
    <font>
      <b/>
      <sz val="10"/>
      <color rgb="FF0000CC"/>
      <name val="맑은 고딕"/>
      <family val="3"/>
      <charset val="129"/>
      <scheme val="minor"/>
    </font>
    <font>
      <sz val="11"/>
      <color theme="1" tint="0.499984740745262"/>
      <name val="맑은 고딕"/>
      <family val="3"/>
      <charset val="129"/>
      <scheme val="minor"/>
    </font>
    <font>
      <sz val="10"/>
      <color theme="1" tint="0.499984740745262"/>
      <name val="맑은 고딕"/>
      <family val="3"/>
      <charset val="129"/>
      <scheme val="minor"/>
    </font>
    <font>
      <i/>
      <sz val="11"/>
      <name val="맑은 고딕"/>
      <family val="3"/>
      <charset val="129"/>
      <scheme val="minor"/>
    </font>
    <font>
      <i/>
      <sz val="9"/>
      <name val="맑은 고딕"/>
      <family val="3"/>
      <charset val="129"/>
      <scheme val="minor"/>
    </font>
    <font>
      <sz val="11"/>
      <color theme="1" tint="0.34998626667073579"/>
      <name val="맑은 고딕"/>
      <family val="3"/>
      <charset val="129"/>
      <scheme val="minor"/>
    </font>
    <font>
      <b/>
      <sz val="14"/>
      <color theme="4"/>
      <name val="맑은 고딕"/>
      <family val="2"/>
      <charset val="129"/>
      <scheme val="minor"/>
    </font>
    <font>
      <sz val="14"/>
      <color theme="4"/>
      <name val="맑은 고딕"/>
      <family val="3"/>
      <charset val="129"/>
      <scheme val="minor"/>
    </font>
    <font>
      <b/>
      <sz val="11"/>
      <color rgb="FF0000FF"/>
      <name val="맑은 고딕"/>
      <family val="3"/>
      <charset val="129"/>
      <scheme val="minor"/>
    </font>
    <font>
      <sz val="11"/>
      <color rgb="FF0000FF"/>
      <name val="맑은 고딕"/>
      <family val="3"/>
      <charset val="129"/>
      <scheme val="minor"/>
    </font>
    <font>
      <b/>
      <sz val="14"/>
      <color rgb="FF0000FF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4"/>
      <name val="한컴돋움"/>
      <family val="1"/>
      <charset val="129"/>
    </font>
    <font>
      <sz val="10"/>
      <color rgb="FF0000FF"/>
      <name val="맑은 고딕"/>
      <family val="2"/>
      <charset val="129"/>
      <scheme val="minor"/>
    </font>
    <font>
      <sz val="10"/>
      <color rgb="FF0000FF"/>
      <name val="맑은 고딕"/>
      <family val="3"/>
      <charset val="129"/>
      <scheme val="minor"/>
    </font>
    <font>
      <b/>
      <u val="singleAccounting"/>
      <sz val="10"/>
      <color rgb="FF0000FF"/>
      <name val="맑은 고딕"/>
      <family val="2"/>
      <charset val="129"/>
      <scheme val="minor"/>
    </font>
    <font>
      <u val="singleAccounting"/>
      <sz val="10"/>
      <color rgb="FF0000FF"/>
      <name val="맑은 고딕"/>
      <family val="2"/>
      <charset val="129"/>
      <scheme val="minor"/>
    </font>
    <font>
      <b/>
      <u val="singleAccounting"/>
      <sz val="10"/>
      <color rgb="FF0000FF"/>
      <name val="맑은 고딕"/>
      <family val="3"/>
      <charset val="129"/>
      <scheme val="minor"/>
    </font>
    <font>
      <b/>
      <sz val="12"/>
      <color rgb="FFFF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11"/>
      <color rgb="FF0000FF"/>
      <name val="맑은 고딕"/>
      <family val="2"/>
      <charset val="129"/>
      <scheme val="minor"/>
    </font>
    <font>
      <u val="singleAccounting"/>
      <sz val="11"/>
      <color rgb="FF0000FF"/>
      <name val="맑은 고딕"/>
      <family val="3"/>
      <charset val="129"/>
      <scheme val="minor"/>
    </font>
    <font>
      <b/>
      <u val="singleAccounting"/>
      <sz val="11"/>
      <color rgb="FF0000FF"/>
      <name val="맑은 고딕"/>
      <family val="3"/>
      <charset val="129"/>
      <scheme val="minor"/>
    </font>
    <font>
      <sz val="10"/>
      <color theme="3" tint="-0.249977111117893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</borders>
  <cellStyleXfs count="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1" fillId="0" borderId="0"/>
    <xf numFmtId="0" fontId="22" fillId="0" borderId="0"/>
    <xf numFmtId="9" fontId="1" fillId="0" borderId="0" applyFont="0" applyFill="0" applyBorder="0" applyAlignment="0" applyProtection="0">
      <alignment vertical="center"/>
    </xf>
  </cellStyleXfs>
  <cellXfs count="176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10" fontId="9" fillId="4" borderId="1" xfId="0" applyNumberFormat="1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41" fontId="12" fillId="6" borderId="1" xfId="1" applyFont="1" applyFill="1" applyBorder="1" applyAlignment="1" applyProtection="1">
      <alignment vertical="center" wrapText="1"/>
      <protection locked="0"/>
    </xf>
    <xf numFmtId="41" fontId="8" fillId="6" borderId="1" xfId="1" applyFont="1" applyFill="1" applyBorder="1" applyAlignment="1" applyProtection="1">
      <alignment vertical="center" wrapText="1"/>
      <protection locked="0"/>
    </xf>
    <xf numFmtId="0" fontId="10" fillId="0" borderId="0" xfId="0" applyFont="1" applyFill="1">
      <alignment vertical="center"/>
    </xf>
    <xf numFmtId="10" fontId="9" fillId="0" borderId="0" xfId="0" applyNumberFormat="1" applyFont="1" applyFill="1" applyBorder="1" applyAlignment="1">
      <alignment horizontal="center" vertical="center" wrapText="1"/>
    </xf>
    <xf numFmtId="41" fontId="12" fillId="0" borderId="0" xfId="1" applyFont="1" applyFill="1" applyBorder="1" applyAlignment="1" applyProtection="1">
      <alignment vertical="center" wrapText="1"/>
      <protection locked="0"/>
    </xf>
    <xf numFmtId="41" fontId="8" fillId="0" borderId="0" xfId="1" applyFont="1" applyFill="1" applyBorder="1" applyAlignment="1" applyProtection="1">
      <alignment vertical="center" wrapText="1"/>
      <protection locked="0"/>
    </xf>
    <xf numFmtId="41" fontId="13" fillId="6" borderId="1" xfId="1" applyFont="1" applyFill="1" applyBorder="1" applyAlignment="1" applyProtection="1">
      <alignment vertical="center" wrapText="1"/>
      <protection locked="0"/>
    </xf>
    <xf numFmtId="41" fontId="14" fillId="0" borderId="0" xfId="1" applyFont="1" applyFill="1" applyBorder="1" applyAlignment="1" applyProtection="1">
      <alignment vertical="center" wrapText="1"/>
      <protection locked="0"/>
    </xf>
    <xf numFmtId="0" fontId="15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17" fillId="0" borderId="0" xfId="0" applyFont="1" applyProtection="1">
      <alignment vertical="center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16" fillId="7" borderId="6" xfId="0" applyFont="1" applyFill="1" applyBorder="1" applyAlignment="1" applyProtection="1">
      <alignment horizontal="left" vertical="center" wrapText="1"/>
      <protection locked="0"/>
    </xf>
    <xf numFmtId="0" fontId="16" fillId="7" borderId="0" xfId="0" applyFont="1" applyFill="1" applyBorder="1" applyAlignment="1" applyProtection="1">
      <alignment horizontal="left" vertical="center" wrapText="1"/>
      <protection locked="0"/>
    </xf>
    <xf numFmtId="0" fontId="16" fillId="7" borderId="7" xfId="0" applyFont="1" applyFill="1" applyBorder="1" applyAlignment="1" applyProtection="1">
      <alignment horizontal="left" vertical="center" wrapText="1"/>
      <protection locked="0"/>
    </xf>
    <xf numFmtId="0" fontId="16" fillId="7" borderId="6" xfId="0" applyFont="1" applyFill="1" applyBorder="1" applyAlignment="1" applyProtection="1">
      <alignment horizontal="left" vertical="center"/>
      <protection locked="0"/>
    </xf>
    <xf numFmtId="0" fontId="16" fillId="7" borderId="0" xfId="0" applyFont="1" applyFill="1" applyBorder="1" applyAlignment="1" applyProtection="1">
      <alignment horizontal="left" vertical="center"/>
      <protection locked="0"/>
    </xf>
    <xf numFmtId="0" fontId="18" fillId="7" borderId="0" xfId="0" applyFont="1" applyFill="1" applyBorder="1" applyAlignment="1" applyProtection="1">
      <alignment horizontal="left" vertical="center"/>
      <protection locked="0"/>
    </xf>
    <xf numFmtId="176" fontId="16" fillId="7" borderId="0" xfId="0" applyNumberFormat="1" applyFont="1" applyFill="1" applyBorder="1" applyAlignment="1" applyProtection="1">
      <alignment horizontal="left" vertical="center"/>
      <protection locked="0"/>
    </xf>
    <xf numFmtId="176" fontId="16" fillId="7" borderId="7" xfId="0" applyNumberFormat="1" applyFont="1" applyFill="1" applyBorder="1" applyAlignment="1" applyProtection="1">
      <alignment horizontal="left" vertical="center"/>
      <protection locked="0"/>
    </xf>
    <xf numFmtId="0" fontId="16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21" fillId="0" borderId="0" xfId="0" applyFont="1" applyProtection="1">
      <alignment vertical="center"/>
      <protection locked="0"/>
    </xf>
    <xf numFmtId="0" fontId="21" fillId="0" borderId="0" xfId="0" applyFont="1" applyAlignment="1" applyProtection="1">
      <alignment vertical="center"/>
      <protection locked="0"/>
    </xf>
    <xf numFmtId="176" fontId="0" fillId="0" borderId="0" xfId="0" applyNumberFormat="1" applyProtection="1">
      <alignment vertical="center"/>
      <protection locked="0"/>
    </xf>
    <xf numFmtId="176" fontId="0" fillId="0" borderId="0" xfId="0" applyNumberFormat="1" applyAlignment="1" applyProtection="1">
      <alignment horizontal="right" vertical="center"/>
      <protection locked="0"/>
    </xf>
    <xf numFmtId="0" fontId="23" fillId="0" borderId="0" xfId="3" applyFont="1" applyAlignment="1" applyProtection="1">
      <alignment vertical="center"/>
      <protection locked="0"/>
    </xf>
    <xf numFmtId="176" fontId="20" fillId="8" borderId="13" xfId="0" applyNumberFormat="1" applyFont="1" applyFill="1" applyBorder="1" applyAlignment="1" applyProtection="1">
      <alignment horizontal="center" vertical="center"/>
      <protection locked="0"/>
    </xf>
    <xf numFmtId="10" fontId="20" fillId="8" borderId="14" xfId="0" applyNumberFormat="1" applyFont="1" applyFill="1" applyBorder="1" applyAlignment="1" applyProtection="1">
      <alignment horizontal="center" vertical="center"/>
      <protection locked="0"/>
    </xf>
    <xf numFmtId="0" fontId="24" fillId="0" borderId="15" xfId="0" applyFont="1" applyBorder="1" applyAlignment="1" applyProtection="1">
      <alignment vertical="center"/>
      <protection locked="0"/>
    </xf>
    <xf numFmtId="0" fontId="24" fillId="0" borderId="16" xfId="0" applyFont="1" applyBorder="1" applyAlignment="1" applyProtection="1">
      <alignment vertical="center"/>
      <protection locked="0"/>
    </xf>
    <xf numFmtId="0" fontId="24" fillId="0" borderId="1" xfId="0" applyFont="1" applyBorder="1" applyAlignment="1" applyProtection="1">
      <alignment vertical="center"/>
      <protection locked="0"/>
    </xf>
    <xf numFmtId="176" fontId="20" fillId="4" borderId="1" xfId="0" applyNumberFormat="1" applyFont="1" applyFill="1" applyBorder="1" applyAlignment="1" applyProtection="1">
      <alignment vertical="center"/>
      <protection locked="0"/>
    </xf>
    <xf numFmtId="10" fontId="24" fillId="0" borderId="17" xfId="0" applyNumberFormat="1" applyFont="1" applyBorder="1" applyAlignment="1" applyProtection="1">
      <alignment horizontal="center" vertical="center"/>
      <protection locked="0"/>
    </xf>
    <xf numFmtId="0" fontId="25" fillId="0" borderId="0" xfId="3" applyFont="1" applyAlignment="1" applyProtection="1">
      <alignment vertical="center"/>
      <protection locked="0"/>
    </xf>
    <xf numFmtId="10" fontId="26" fillId="0" borderId="17" xfId="0" applyNumberFormat="1" applyFont="1" applyBorder="1" applyAlignment="1" applyProtection="1">
      <alignment horizontal="center" vertical="center" wrapText="1"/>
      <protection locked="0"/>
    </xf>
    <xf numFmtId="10" fontId="16" fillId="7" borderId="1" xfId="0" applyNumberFormat="1" applyFont="1" applyFill="1" applyBorder="1" applyAlignment="1" applyProtection="1">
      <alignment horizontal="right" vertical="center"/>
    </xf>
    <xf numFmtId="0" fontId="26" fillId="0" borderId="17" xfId="0" applyFont="1" applyBorder="1" applyAlignment="1" applyProtection="1">
      <alignment horizontal="center" vertical="center" wrapText="1"/>
      <protection locked="0"/>
    </xf>
    <xf numFmtId="0" fontId="24" fillId="0" borderId="0" xfId="0" applyFont="1" applyProtection="1">
      <alignment vertical="center"/>
      <protection locked="0"/>
    </xf>
    <xf numFmtId="10" fontId="16" fillId="7" borderId="20" xfId="0" applyNumberFormat="1" applyFont="1" applyFill="1" applyBorder="1" applyAlignment="1" applyProtection="1">
      <alignment horizontal="right" vertical="center"/>
    </xf>
    <xf numFmtId="0" fontId="26" fillId="0" borderId="21" xfId="0" applyFont="1" applyBorder="1" applyAlignment="1" applyProtection="1">
      <alignment horizontal="center" vertical="center" wrapText="1"/>
      <protection locked="0"/>
    </xf>
    <xf numFmtId="10" fontId="0" fillId="0" borderId="0" xfId="0" applyNumberFormat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16" fillId="8" borderId="13" xfId="0" applyFont="1" applyFill="1" applyBorder="1" applyAlignment="1" applyProtection="1">
      <alignment horizontal="center" vertical="center"/>
      <protection locked="0"/>
    </xf>
    <xf numFmtId="0" fontId="16" fillId="8" borderId="14" xfId="0" applyFont="1" applyFill="1" applyBorder="1" applyAlignment="1" applyProtection="1">
      <alignment horizontal="center" vertical="center"/>
      <protection locked="0"/>
    </xf>
    <xf numFmtId="10" fontId="0" fillId="0" borderId="0" xfId="0" applyNumberFormat="1" applyBorder="1" applyAlignment="1" applyProtection="1">
      <alignment horizontal="left" vertical="center"/>
      <protection locked="0"/>
    </xf>
    <xf numFmtId="0" fontId="18" fillId="0" borderId="24" xfId="0" applyFont="1" applyBorder="1" applyProtection="1">
      <alignment vertical="center"/>
      <protection locked="0"/>
    </xf>
    <xf numFmtId="0" fontId="18" fillId="0" borderId="25" xfId="0" applyFont="1" applyBorder="1" applyProtection="1">
      <alignment vertical="center"/>
      <protection locked="0"/>
    </xf>
    <xf numFmtId="0" fontId="18" fillId="0" borderId="16" xfId="0" applyFont="1" applyBorder="1" applyProtection="1">
      <alignment vertical="center"/>
      <protection locked="0"/>
    </xf>
    <xf numFmtId="176" fontId="18" fillId="0" borderId="1" xfId="0" applyNumberFormat="1" applyFont="1" applyBorder="1" applyProtection="1">
      <alignment vertical="center"/>
    </xf>
    <xf numFmtId="0" fontId="27" fillId="0" borderId="17" xfId="0" applyFont="1" applyBorder="1" applyProtection="1">
      <alignment vertical="center"/>
      <protection locked="0"/>
    </xf>
    <xf numFmtId="41" fontId="0" fillId="0" borderId="0" xfId="1" applyFont="1" applyProtection="1">
      <alignment vertical="center"/>
      <protection locked="0"/>
    </xf>
    <xf numFmtId="0" fontId="32" fillId="0" borderId="27" xfId="0" applyFont="1" applyBorder="1" applyProtection="1">
      <alignment vertical="center"/>
      <protection locked="0"/>
    </xf>
    <xf numFmtId="0" fontId="32" fillId="0" borderId="16" xfId="0" applyFont="1" applyBorder="1" applyProtection="1">
      <alignment vertical="center"/>
      <protection locked="0"/>
    </xf>
    <xf numFmtId="10" fontId="0" fillId="0" borderId="0" xfId="0" applyNumberFormat="1" applyBorder="1" applyAlignment="1" applyProtection="1">
      <alignment horizontal="center" vertical="center"/>
      <protection locked="0"/>
    </xf>
    <xf numFmtId="176" fontId="32" fillId="0" borderId="1" xfId="0" applyNumberFormat="1" applyFont="1" applyFill="1" applyBorder="1" applyProtection="1">
      <alignment vertical="center"/>
    </xf>
    <xf numFmtId="0" fontId="33" fillId="0" borderId="17" xfId="0" applyFont="1" applyBorder="1" applyProtection="1">
      <alignment vertical="center"/>
      <protection locked="0"/>
    </xf>
    <xf numFmtId="0" fontId="17" fillId="5" borderId="1" xfId="0" applyFont="1" applyFill="1" applyBorder="1" applyAlignment="1" applyProtection="1">
      <alignment vertical="center" shrinkToFit="1"/>
      <protection locked="0"/>
    </xf>
    <xf numFmtId="0" fontId="20" fillId="0" borderId="0" xfId="0" applyFont="1" applyAlignment="1" applyProtection="1">
      <alignment vertical="center"/>
      <protection locked="0"/>
    </xf>
    <xf numFmtId="0" fontId="34" fillId="0" borderId="1" xfId="0" applyFont="1" applyBorder="1" applyAlignment="1" applyProtection="1">
      <alignment vertical="center" shrinkToFit="1"/>
      <protection locked="0"/>
    </xf>
    <xf numFmtId="176" fontId="16" fillId="4" borderId="1" xfId="0" applyNumberFormat="1" applyFont="1" applyFill="1" applyBorder="1" applyAlignment="1" applyProtection="1">
      <alignment vertical="center"/>
      <protection locked="0"/>
    </xf>
    <xf numFmtId="176" fontId="18" fillId="0" borderId="20" xfId="0" applyNumberFormat="1" applyFont="1" applyBorder="1" applyProtection="1">
      <alignment vertical="center"/>
    </xf>
    <xf numFmtId="0" fontId="27" fillId="0" borderId="21" xfId="0" applyFont="1" applyBorder="1" applyProtection="1">
      <alignment vertical="center"/>
      <protection locked="0"/>
    </xf>
    <xf numFmtId="0" fontId="36" fillId="0" borderId="0" xfId="0" applyFont="1" applyBorder="1" applyProtection="1">
      <alignment vertical="center"/>
      <protection locked="0"/>
    </xf>
    <xf numFmtId="176" fontId="18" fillId="0" borderId="1" xfId="0" applyNumberFormat="1" applyFont="1" applyBorder="1" applyAlignment="1" applyProtection="1">
      <alignment vertical="center"/>
    </xf>
    <xf numFmtId="10" fontId="18" fillId="0" borderId="17" xfId="0" applyNumberFormat="1" applyFont="1" applyBorder="1" applyAlignment="1" applyProtection="1">
      <alignment horizontal="center" vertical="center"/>
    </xf>
    <xf numFmtId="41" fontId="0" fillId="0" borderId="0" xfId="0" applyNumberFormat="1" applyFill="1" applyProtection="1">
      <alignment vertical="center"/>
      <protection locked="0"/>
    </xf>
    <xf numFmtId="176" fontId="18" fillId="0" borderId="20" xfId="0" applyNumberFormat="1" applyFont="1" applyBorder="1" applyAlignment="1" applyProtection="1">
      <alignment vertical="center"/>
    </xf>
    <xf numFmtId="10" fontId="18" fillId="0" borderId="21" xfId="0" applyNumberFormat="1" applyFont="1" applyBorder="1" applyAlignment="1" applyProtection="1">
      <alignment horizontal="center" vertical="center"/>
    </xf>
    <xf numFmtId="176" fontId="0" fillId="0" borderId="0" xfId="0" applyNumberFormat="1" applyAlignment="1" applyProtection="1">
      <alignment vertical="center"/>
      <protection locked="0"/>
    </xf>
    <xf numFmtId="41" fontId="37" fillId="0" borderId="36" xfId="0" applyNumberFormat="1" applyFont="1" applyFill="1" applyBorder="1">
      <alignment vertical="center"/>
    </xf>
    <xf numFmtId="41" fontId="38" fillId="0" borderId="36" xfId="0" applyNumberFormat="1" applyFont="1" applyFill="1" applyBorder="1">
      <alignment vertical="center"/>
    </xf>
    <xf numFmtId="0" fontId="40" fillId="0" borderId="1" xfId="0" applyFont="1" applyBorder="1" applyAlignment="1">
      <alignment horizontal="center" vertical="center"/>
    </xf>
    <xf numFmtId="0" fontId="41" fillId="0" borderId="0" xfId="0" applyFont="1">
      <alignment vertical="center"/>
    </xf>
    <xf numFmtId="0" fontId="21" fillId="0" borderId="0" xfId="0" applyFont="1">
      <alignment vertical="center"/>
    </xf>
    <xf numFmtId="0" fontId="42" fillId="0" borderId="0" xfId="0" applyFont="1">
      <alignment vertical="center"/>
    </xf>
    <xf numFmtId="0" fontId="43" fillId="0" borderId="0" xfId="0" applyFont="1">
      <alignment vertical="center"/>
    </xf>
    <xf numFmtId="0" fontId="44" fillId="0" borderId="36" xfId="0" applyNumberFormat="1" applyFont="1" applyFill="1" applyBorder="1" applyAlignment="1">
      <alignment horizontal="center" vertical="center" wrapText="1"/>
    </xf>
    <xf numFmtId="0" fontId="18" fillId="0" borderId="37" xfId="0" applyFont="1" applyBorder="1" applyProtection="1">
      <alignment vertical="center"/>
      <protection locked="0"/>
    </xf>
    <xf numFmtId="176" fontId="18" fillId="0" borderId="28" xfId="0" applyNumberFormat="1" applyFont="1" applyBorder="1" applyProtection="1">
      <alignment vertical="center"/>
    </xf>
    <xf numFmtId="0" fontId="27" fillId="0" borderId="29" xfId="0" applyFont="1" applyBorder="1" applyProtection="1">
      <alignment vertical="center"/>
      <protection locked="0"/>
    </xf>
    <xf numFmtId="0" fontId="32" fillId="0" borderId="38" xfId="0" applyFont="1" applyBorder="1" applyProtection="1">
      <alignment vertical="center"/>
      <protection locked="0"/>
    </xf>
    <xf numFmtId="0" fontId="32" fillId="0" borderId="39" xfId="0" applyFont="1" applyBorder="1" applyProtection="1">
      <alignment vertical="center"/>
      <protection locked="0"/>
    </xf>
    <xf numFmtId="0" fontId="17" fillId="5" borderId="40" xfId="0" applyFont="1" applyFill="1" applyBorder="1" applyProtection="1">
      <alignment vertical="center"/>
      <protection locked="0"/>
    </xf>
    <xf numFmtId="0" fontId="17" fillId="5" borderId="41" xfId="0" applyFont="1" applyFill="1" applyBorder="1" applyProtection="1">
      <alignment vertical="center"/>
      <protection locked="0"/>
    </xf>
    <xf numFmtId="176" fontId="17" fillId="5" borderId="42" xfId="0" applyNumberFormat="1" applyFont="1" applyFill="1" applyBorder="1" applyProtection="1">
      <alignment vertical="center"/>
    </xf>
    <xf numFmtId="0" fontId="31" fillId="5" borderId="43" xfId="0" applyFont="1" applyFill="1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vertical="center"/>
      <protection locked="0"/>
    </xf>
    <xf numFmtId="176" fontId="0" fillId="4" borderId="45" xfId="0" applyNumberFormat="1" applyFill="1" applyBorder="1" applyAlignment="1" applyProtection="1">
      <alignment vertical="center"/>
      <protection locked="0"/>
    </xf>
    <xf numFmtId="176" fontId="0" fillId="0" borderId="46" xfId="0" applyNumberFormat="1" applyBorder="1" applyAlignment="1" applyProtection="1">
      <alignment vertical="center"/>
      <protection locked="0"/>
    </xf>
    <xf numFmtId="176" fontId="0" fillId="4" borderId="47" xfId="0" applyNumberFormat="1" applyFill="1" applyBorder="1" applyAlignment="1" applyProtection="1">
      <alignment vertical="center"/>
      <protection locked="0"/>
    </xf>
    <xf numFmtId="0" fontId="17" fillId="0" borderId="48" xfId="0" applyFont="1" applyBorder="1" applyAlignment="1" applyProtection="1">
      <alignment vertical="center"/>
      <protection locked="0"/>
    </xf>
    <xf numFmtId="177" fontId="17" fillId="0" borderId="49" xfId="0" applyNumberFormat="1" applyFont="1" applyBorder="1" applyAlignment="1" applyProtection="1">
      <alignment vertical="center"/>
    </xf>
    <xf numFmtId="0" fontId="45" fillId="0" borderId="0" xfId="0" applyFont="1">
      <alignment vertical="center"/>
    </xf>
    <xf numFmtId="0" fontId="45" fillId="0" borderId="0" xfId="0" applyFont="1" applyAlignment="1">
      <alignment horizontal="center" vertical="center"/>
    </xf>
    <xf numFmtId="10" fontId="46" fillId="0" borderId="0" xfId="4" applyNumberFormat="1" applyFont="1" applyAlignment="1">
      <alignment horizontal="center" vertical="center"/>
    </xf>
    <xf numFmtId="41" fontId="46" fillId="0" borderId="0" xfId="1" applyFont="1">
      <alignment vertical="center"/>
    </xf>
    <xf numFmtId="41" fontId="47" fillId="0" borderId="0" xfId="0" applyNumberFormat="1" applyFont="1">
      <alignment vertical="center"/>
    </xf>
    <xf numFmtId="0" fontId="48" fillId="0" borderId="0" xfId="0" applyFont="1" applyAlignment="1">
      <alignment horizontal="center" vertical="center"/>
    </xf>
    <xf numFmtId="41" fontId="49" fillId="0" borderId="0" xfId="0" applyNumberFormat="1" applyFont="1">
      <alignment vertical="center"/>
    </xf>
    <xf numFmtId="0" fontId="45" fillId="7" borderId="0" xfId="0" applyFont="1" applyFill="1" applyAlignment="1">
      <alignment horizontal="center" vertical="center"/>
    </xf>
    <xf numFmtId="0" fontId="50" fillId="0" borderId="0" xfId="0" applyFont="1">
      <alignment vertical="center"/>
    </xf>
    <xf numFmtId="0" fontId="45" fillId="4" borderId="0" xfId="0" applyFont="1" applyFill="1" applyAlignment="1">
      <alignment horizontal="center" vertical="center" wrapText="1"/>
    </xf>
    <xf numFmtId="0" fontId="45" fillId="7" borderId="0" xfId="0" applyFont="1" applyFill="1" applyAlignment="1">
      <alignment horizontal="center" vertical="center" wrapText="1"/>
    </xf>
    <xf numFmtId="0" fontId="52" fillId="0" borderId="0" xfId="0" applyFont="1" applyAlignment="1">
      <alignment horizontal="center" vertical="center"/>
    </xf>
    <xf numFmtId="0" fontId="40" fillId="0" borderId="0" xfId="0" applyFont="1">
      <alignment vertical="center"/>
    </xf>
    <xf numFmtId="0" fontId="53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41" fontId="54" fillId="4" borderId="0" xfId="0" applyNumberFormat="1" applyFont="1" applyFill="1">
      <alignment vertical="center"/>
    </xf>
    <xf numFmtId="41" fontId="46" fillId="4" borderId="0" xfId="1" applyFont="1" applyFill="1">
      <alignment vertical="center"/>
    </xf>
    <xf numFmtId="0" fontId="55" fillId="0" borderId="0" xfId="0" applyFont="1">
      <alignment vertical="center"/>
    </xf>
    <xf numFmtId="0" fontId="56" fillId="0" borderId="0" xfId="0" applyFont="1" applyProtection="1">
      <alignment vertical="center"/>
      <protection locked="0"/>
    </xf>
    <xf numFmtId="0" fontId="39" fillId="9" borderId="1" xfId="0" applyFont="1" applyFill="1" applyBorder="1" applyAlignment="1">
      <alignment horizontal="center" vertical="center"/>
    </xf>
    <xf numFmtId="0" fontId="27" fillId="0" borderId="15" xfId="0" applyFont="1" applyBorder="1" applyAlignment="1" applyProtection="1">
      <alignment horizontal="left" vertical="center" wrapText="1"/>
      <protection locked="0"/>
    </xf>
    <xf numFmtId="0" fontId="27" fillId="0" borderId="16" xfId="0" applyFont="1" applyBorder="1" applyAlignment="1" applyProtection="1">
      <alignment horizontal="left" vertical="center" wrapText="1"/>
      <protection locked="0"/>
    </xf>
    <xf numFmtId="0" fontId="27" fillId="0" borderId="1" xfId="0" applyFont="1" applyBorder="1" applyAlignment="1" applyProtection="1">
      <alignment horizontal="left" vertical="center" wrapText="1"/>
      <protection locked="0"/>
    </xf>
    <xf numFmtId="0" fontId="16" fillId="7" borderId="3" xfId="0" applyFont="1" applyFill="1" applyBorder="1" applyAlignment="1" applyProtection="1">
      <alignment horizontal="left" wrapText="1"/>
      <protection locked="0"/>
    </xf>
    <xf numFmtId="0" fontId="16" fillId="7" borderId="4" xfId="0" applyFont="1" applyFill="1" applyBorder="1" applyAlignment="1" applyProtection="1">
      <alignment horizontal="left" wrapText="1"/>
      <protection locked="0"/>
    </xf>
    <xf numFmtId="0" fontId="16" fillId="7" borderId="5" xfId="0" applyFont="1" applyFill="1" applyBorder="1" applyAlignment="1" applyProtection="1">
      <alignment horizontal="left" wrapText="1"/>
      <protection locked="0"/>
    </xf>
    <xf numFmtId="0" fontId="16" fillId="7" borderId="6" xfId="0" applyFont="1" applyFill="1" applyBorder="1" applyAlignment="1" applyProtection="1">
      <alignment horizontal="left" vertical="center" wrapText="1"/>
      <protection locked="0"/>
    </xf>
    <xf numFmtId="0" fontId="16" fillId="7" borderId="0" xfId="0" applyFont="1" applyFill="1" applyBorder="1" applyAlignment="1" applyProtection="1">
      <alignment horizontal="left" vertical="center" wrapText="1"/>
      <protection locked="0"/>
    </xf>
    <xf numFmtId="0" fontId="16" fillId="7" borderId="7" xfId="0" applyFont="1" applyFill="1" applyBorder="1" applyAlignment="1" applyProtection="1">
      <alignment horizontal="left" vertical="center" wrapText="1"/>
      <protection locked="0"/>
    </xf>
    <xf numFmtId="0" fontId="16" fillId="7" borderId="8" xfId="0" applyFont="1" applyFill="1" applyBorder="1" applyAlignment="1" applyProtection="1">
      <alignment horizontal="left" vertical="top" wrapText="1"/>
      <protection locked="0"/>
    </xf>
    <xf numFmtId="0" fontId="16" fillId="7" borderId="9" xfId="0" applyFont="1" applyFill="1" applyBorder="1" applyAlignment="1" applyProtection="1">
      <alignment horizontal="left" vertical="top" wrapText="1"/>
      <protection locked="0"/>
    </xf>
    <xf numFmtId="0" fontId="16" fillId="7" borderId="10" xfId="0" applyFont="1" applyFill="1" applyBorder="1" applyAlignment="1" applyProtection="1">
      <alignment horizontal="left" vertical="top" wrapText="1"/>
      <protection locked="0"/>
    </xf>
    <xf numFmtId="0" fontId="20" fillId="8" borderId="11" xfId="0" applyFont="1" applyFill="1" applyBorder="1" applyAlignment="1" applyProtection="1">
      <alignment horizontal="center" vertical="center"/>
      <protection locked="0"/>
    </xf>
    <xf numFmtId="0" fontId="20" fillId="8" borderId="12" xfId="0" applyFont="1" applyFill="1" applyBorder="1" applyAlignment="1" applyProtection="1">
      <alignment horizontal="center" vertical="center"/>
      <protection locked="0"/>
    </xf>
    <xf numFmtId="0" fontId="20" fillId="8" borderId="13" xfId="0" applyFont="1" applyFill="1" applyBorder="1" applyAlignment="1" applyProtection="1">
      <alignment horizontal="center" vertical="center"/>
      <protection locked="0"/>
    </xf>
    <xf numFmtId="0" fontId="29" fillId="0" borderId="18" xfId="0" applyFont="1" applyBorder="1" applyAlignment="1" applyProtection="1">
      <alignment horizontal="left" vertical="center" wrapText="1"/>
      <protection locked="0"/>
    </xf>
    <xf numFmtId="0" fontId="29" fillId="0" borderId="19" xfId="0" applyFont="1" applyBorder="1" applyAlignment="1" applyProtection="1">
      <alignment horizontal="left" vertical="center" wrapText="1"/>
      <protection locked="0"/>
    </xf>
    <xf numFmtId="0" fontId="29" fillId="0" borderId="20" xfId="0" applyFont="1" applyBorder="1" applyAlignment="1" applyProtection="1">
      <alignment horizontal="left" vertical="center" wrapText="1"/>
      <protection locked="0"/>
    </xf>
    <xf numFmtId="0" fontId="16" fillId="8" borderId="22" xfId="0" applyFont="1" applyFill="1" applyBorder="1" applyAlignment="1" applyProtection="1">
      <alignment horizontal="center" vertical="center"/>
      <protection locked="0"/>
    </xf>
    <xf numFmtId="0" fontId="16" fillId="8" borderId="23" xfId="0" applyFont="1" applyFill="1" applyBorder="1" applyAlignment="1" applyProtection="1">
      <alignment horizontal="center" vertical="center"/>
      <protection locked="0"/>
    </xf>
    <xf numFmtId="0" fontId="16" fillId="8" borderId="12" xfId="0" applyFont="1" applyFill="1" applyBorder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6" fillId="0" borderId="33" xfId="0" applyFont="1" applyBorder="1" applyAlignment="1" applyProtection="1">
      <alignment horizontal="center" vertical="center"/>
      <protection locked="0"/>
    </xf>
    <xf numFmtId="176" fontId="32" fillId="0" borderId="2" xfId="0" applyNumberFormat="1" applyFont="1" applyBorder="1" applyAlignment="1" applyProtection="1">
      <alignment horizontal="right" vertical="center"/>
    </xf>
    <xf numFmtId="176" fontId="32" fillId="0" borderId="31" xfId="0" applyNumberFormat="1" applyFont="1" applyBorder="1" applyAlignment="1" applyProtection="1">
      <alignment horizontal="right" vertical="center"/>
    </xf>
    <xf numFmtId="0" fontId="33" fillId="0" borderId="30" xfId="0" applyFont="1" applyBorder="1" applyAlignment="1" applyProtection="1">
      <alignment horizontal="center" vertical="center"/>
      <protection locked="0"/>
    </xf>
    <xf numFmtId="0" fontId="33" fillId="0" borderId="32" xfId="0" applyFont="1" applyBorder="1" applyAlignment="1" applyProtection="1">
      <alignment horizontal="center" vertical="center"/>
      <protection locked="0"/>
    </xf>
    <xf numFmtId="0" fontId="35" fillId="0" borderId="29" xfId="0" applyFont="1" applyBorder="1" applyAlignment="1" applyProtection="1">
      <alignment horizontal="center" vertical="center" wrapText="1"/>
      <protection locked="0"/>
    </xf>
    <xf numFmtId="0" fontId="35" fillId="0" borderId="32" xfId="0" applyFont="1" applyBorder="1" applyAlignment="1" applyProtection="1">
      <alignment horizontal="center" vertical="center"/>
      <protection locked="0"/>
    </xf>
    <xf numFmtId="0" fontId="18" fillId="0" borderId="34" xfId="0" applyFont="1" applyBorder="1" applyAlignment="1" applyProtection="1">
      <alignment horizontal="center" vertical="center"/>
      <protection locked="0"/>
    </xf>
    <xf numFmtId="0" fontId="18" fillId="0" borderId="35" xfId="0" applyFont="1" applyBorder="1" applyAlignment="1" applyProtection="1">
      <alignment horizontal="center" vertical="center"/>
      <protection locked="0"/>
    </xf>
    <xf numFmtId="0" fontId="18" fillId="0" borderId="19" xfId="0" applyFont="1" applyBorder="1" applyAlignment="1" applyProtection="1">
      <alignment horizontal="center" vertical="center"/>
      <protection locked="0"/>
    </xf>
    <xf numFmtId="0" fontId="18" fillId="8" borderId="11" xfId="0" applyFont="1" applyFill="1" applyBorder="1" applyAlignment="1" applyProtection="1">
      <alignment horizontal="center" vertical="center"/>
      <protection locked="0"/>
    </xf>
    <xf numFmtId="0" fontId="18" fillId="8" borderId="12" xfId="0" applyFont="1" applyFill="1" applyBorder="1" applyAlignment="1" applyProtection="1">
      <alignment horizontal="center" vertical="center"/>
      <protection locked="0"/>
    </xf>
    <xf numFmtId="0" fontId="18" fillId="8" borderId="13" xfId="0" applyFont="1" applyFill="1" applyBorder="1" applyAlignment="1" applyProtection="1">
      <alignment horizontal="center" vertical="center"/>
      <protection locked="0"/>
    </xf>
    <xf numFmtId="0" fontId="18" fillId="0" borderId="15" xfId="0" applyFont="1" applyBorder="1" applyAlignment="1" applyProtection="1">
      <alignment horizontal="left" vertical="center"/>
      <protection locked="0"/>
    </xf>
    <xf numFmtId="0" fontId="18" fillId="0" borderId="16" xfId="0" applyFont="1" applyBorder="1" applyAlignment="1" applyProtection="1">
      <alignment horizontal="left" vertical="center"/>
      <protection locked="0"/>
    </xf>
    <xf numFmtId="0" fontId="18" fillId="0" borderId="1" xfId="0" applyFont="1" applyBorder="1" applyAlignment="1" applyProtection="1">
      <alignment horizontal="left" vertical="center"/>
      <protection locked="0"/>
    </xf>
    <xf numFmtId="0" fontId="18" fillId="0" borderId="18" xfId="0" applyFont="1" applyBorder="1" applyAlignment="1" applyProtection="1">
      <alignment horizontal="left" vertical="center"/>
      <protection locked="0"/>
    </xf>
    <xf numFmtId="0" fontId="18" fillId="0" borderId="19" xfId="0" applyFont="1" applyBorder="1" applyAlignment="1" applyProtection="1">
      <alignment horizontal="left" vertical="center"/>
      <protection locked="0"/>
    </xf>
    <xf numFmtId="0" fontId="18" fillId="0" borderId="20" xfId="0" applyFont="1" applyBorder="1" applyAlignment="1" applyProtection="1">
      <alignment horizontal="left" vertical="center"/>
      <protection locked="0"/>
    </xf>
    <xf numFmtId="0" fontId="17" fillId="5" borderId="28" xfId="0" applyFont="1" applyFill="1" applyBorder="1" applyAlignment="1" applyProtection="1">
      <alignment horizontal="center" vertical="center" wrapText="1"/>
      <protection locked="0"/>
    </xf>
    <xf numFmtId="0" fontId="17" fillId="5" borderId="31" xfId="0" applyFont="1" applyFill="1" applyBorder="1" applyAlignment="1" applyProtection="1">
      <alignment horizontal="center" vertical="center"/>
      <protection locked="0"/>
    </xf>
    <xf numFmtId="176" fontId="17" fillId="5" borderId="28" xfId="0" applyNumberFormat="1" applyFont="1" applyFill="1" applyBorder="1" applyAlignment="1" applyProtection="1">
      <alignment horizontal="right" vertical="center"/>
    </xf>
    <xf numFmtId="176" fontId="17" fillId="5" borderId="31" xfId="0" applyNumberFormat="1" applyFont="1" applyFill="1" applyBorder="1" applyAlignment="1" applyProtection="1">
      <alignment horizontal="right" vertical="center"/>
    </xf>
    <xf numFmtId="0" fontId="31" fillId="5" borderId="29" xfId="0" applyFont="1" applyFill="1" applyBorder="1" applyAlignment="1" applyProtection="1">
      <alignment horizontal="center" vertical="center"/>
      <protection locked="0"/>
    </xf>
    <xf numFmtId="0" fontId="31" fillId="5" borderId="32" xfId="0" applyFont="1" applyFill="1" applyBorder="1" applyAlignment="1" applyProtection="1">
      <alignment horizontal="center" vertical="center"/>
      <protection locked="0"/>
    </xf>
    <xf numFmtId="0" fontId="16" fillId="0" borderId="28" xfId="0" applyFont="1" applyBorder="1" applyAlignment="1" applyProtection="1">
      <alignment horizontal="center" vertical="center" wrapText="1"/>
      <protection locked="0"/>
    </xf>
    <xf numFmtId="0" fontId="16" fillId="0" borderId="31" xfId="0" applyFont="1" applyBorder="1" applyAlignment="1" applyProtection="1">
      <alignment horizontal="center" vertical="center"/>
      <protection locked="0"/>
    </xf>
  </cellXfs>
  <cellStyles count="5">
    <cellStyle name="백분율" xfId="4" builtinId="5"/>
    <cellStyle name="쉼표 [0]" xfId="1" builtinId="6"/>
    <cellStyle name="표준" xfId="0" builtinId="0"/>
    <cellStyle name="표준 2" xfId="2"/>
    <cellStyle name="표준 2 2" xfId="3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885825</xdr:colOff>
      <xdr:row>7</xdr:row>
      <xdr:rowOff>247650</xdr:rowOff>
    </xdr:from>
    <xdr:to>
      <xdr:col>7</xdr:col>
      <xdr:colOff>1047750</xdr:colOff>
      <xdr:row>21</xdr:row>
      <xdr:rowOff>257175</xdr:rowOff>
    </xdr:to>
    <xdr:cxnSp macro="">
      <xdr:nvCxnSpPr>
        <xdr:cNvPr id="3" name="직선 화살표 연결선 2"/>
        <xdr:cNvCxnSpPr/>
      </xdr:nvCxnSpPr>
      <xdr:spPr>
        <a:xfrm flipH="1">
          <a:off x="4743450" y="2181225"/>
          <a:ext cx="5495925" cy="3086100"/>
        </a:xfrm>
        <a:prstGeom prst="straightConnector1">
          <a:avLst/>
        </a:prstGeom>
        <a:ln>
          <a:prstDash val="sysDash"/>
          <a:tailEnd type="triangle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1676400</xdr:colOff>
      <xdr:row>7</xdr:row>
      <xdr:rowOff>180975</xdr:rowOff>
    </xdr:from>
    <xdr:to>
      <xdr:col>8</xdr:col>
      <xdr:colOff>762000</xdr:colOff>
      <xdr:row>21</xdr:row>
      <xdr:rowOff>342900</xdr:rowOff>
    </xdr:to>
    <xdr:cxnSp macro="">
      <xdr:nvCxnSpPr>
        <xdr:cNvPr id="4" name="직선 화살표 연결선 3"/>
        <xdr:cNvCxnSpPr/>
      </xdr:nvCxnSpPr>
      <xdr:spPr>
        <a:xfrm>
          <a:off x="10868025" y="2114550"/>
          <a:ext cx="809625" cy="3238500"/>
        </a:xfrm>
        <a:prstGeom prst="straightConnector1">
          <a:avLst/>
        </a:prstGeom>
        <a:ln>
          <a:prstDash val="sysDash"/>
          <a:tailEnd type="triangle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30"/>
  <sheetViews>
    <sheetView tabSelected="1" zoomScaleNormal="100" workbookViewId="0">
      <selection activeCell="B16" sqref="B16"/>
    </sheetView>
  </sheetViews>
  <sheetFormatPr defaultRowHeight="16.5"/>
  <cols>
    <col min="1" max="1" width="20" customWidth="1"/>
    <col min="2" max="2" width="13.375" customWidth="1"/>
    <col min="3" max="3" width="17.25" customWidth="1"/>
    <col min="4" max="4" width="15.25" customWidth="1"/>
    <col min="5" max="5" width="8.125" customWidth="1"/>
    <col min="6" max="6" width="25.25" customWidth="1"/>
    <col min="7" max="7" width="21.375" customWidth="1"/>
    <col min="8" max="8" width="22.625" customWidth="1"/>
    <col min="9" max="9" width="17.125" customWidth="1"/>
    <col min="10" max="10" width="10.125" bestFit="1" customWidth="1"/>
    <col min="11" max="11" width="15.75" customWidth="1"/>
    <col min="12" max="12" width="10.125" bestFit="1" customWidth="1"/>
    <col min="13" max="13" width="9.125" bestFit="1" customWidth="1"/>
    <col min="14" max="14" width="10.125" bestFit="1" customWidth="1"/>
    <col min="15" max="15" width="9.125" bestFit="1" customWidth="1"/>
  </cols>
  <sheetData>
    <row r="1" spans="1:11" ht="20.25">
      <c r="A1" s="1" t="s">
        <v>5</v>
      </c>
      <c r="F1" s="4" t="s">
        <v>3</v>
      </c>
      <c r="G1" s="5"/>
      <c r="H1" s="5"/>
      <c r="I1" s="5"/>
    </row>
    <row r="2" spans="1:11" ht="20.25">
      <c r="F2" s="5"/>
      <c r="G2" s="5"/>
      <c r="H2" s="5"/>
      <c r="I2" s="5"/>
    </row>
    <row r="3" spans="1:11" ht="20.25">
      <c r="A3" s="1"/>
      <c r="F3" s="5"/>
      <c r="G3" s="5"/>
      <c r="H3" s="5"/>
      <c r="I3" s="5"/>
    </row>
    <row r="4" spans="1:11" ht="37.5">
      <c r="A4" s="2" t="s">
        <v>1</v>
      </c>
      <c r="B4" s="3" t="s">
        <v>2</v>
      </c>
      <c r="C4" s="3" t="s">
        <v>4</v>
      </c>
      <c r="D4" s="3" t="s">
        <v>0</v>
      </c>
      <c r="F4" s="6" t="s">
        <v>1</v>
      </c>
      <c r="G4" s="7" t="s">
        <v>2</v>
      </c>
      <c r="H4" s="7" t="s">
        <v>4</v>
      </c>
      <c r="I4" s="7" t="s">
        <v>0</v>
      </c>
    </row>
    <row r="5" spans="1:11" s="9" customFormat="1" ht="18.75">
      <c r="F5" s="8">
        <v>0.23080000000000001</v>
      </c>
      <c r="G5" s="10">
        <v>500000</v>
      </c>
      <c r="H5" s="16">
        <f>G5-I5</f>
        <v>437403</v>
      </c>
      <c r="I5" s="11">
        <f>ROUNDDOWN((F5*0.3*G5+200000*0.7*F5)/(F5*0.3+1),0)</f>
        <v>62597</v>
      </c>
    </row>
    <row r="6" spans="1:11" s="12" customFormat="1" ht="18.75">
      <c r="F6" s="13"/>
      <c r="G6" s="14"/>
      <c r="H6" s="15"/>
      <c r="I6" s="17"/>
      <c r="K6" s="17"/>
    </row>
    <row r="7" spans="1:11">
      <c r="H7" s="90" t="s">
        <v>62</v>
      </c>
    </row>
    <row r="8" spans="1:11" ht="20.25">
      <c r="H8" s="83">
        <f>(G5*25%)-I5</f>
        <v>62403</v>
      </c>
    </row>
    <row r="9" spans="1:11" ht="20.25">
      <c r="H9" s="84">
        <f>'2. GIST(총액기준)'!E21/1000</f>
        <v>62403</v>
      </c>
    </row>
    <row r="10" spans="1:11">
      <c r="A10" s="106" t="s">
        <v>79</v>
      </c>
    </row>
    <row r="14" spans="1:11" ht="20.25">
      <c r="F14" s="125" t="s">
        <v>51</v>
      </c>
      <c r="G14" s="125"/>
      <c r="I14" s="86" t="s">
        <v>58</v>
      </c>
    </row>
    <row r="15" spans="1:11">
      <c r="F15" s="85" t="s">
        <v>52</v>
      </c>
      <c r="G15" s="85" t="s">
        <v>53</v>
      </c>
      <c r="I15" s="87" t="s">
        <v>60</v>
      </c>
    </row>
    <row r="16" spans="1:11">
      <c r="F16" s="85" t="s">
        <v>54</v>
      </c>
      <c r="G16" s="85" t="s">
        <v>55</v>
      </c>
      <c r="I16" s="87" t="s">
        <v>61</v>
      </c>
    </row>
    <row r="17" spans="1:10">
      <c r="F17" s="85" t="s">
        <v>56</v>
      </c>
      <c r="G17" s="85" t="s">
        <v>57</v>
      </c>
      <c r="J17" s="88"/>
    </row>
    <row r="19" spans="1:10">
      <c r="I19" s="123" t="s">
        <v>59</v>
      </c>
    </row>
    <row r="20" spans="1:10">
      <c r="I20" s="89"/>
    </row>
    <row r="21" spans="1:10">
      <c r="I21" s="89"/>
    </row>
    <row r="22" spans="1:10" ht="29.25" customHeight="1">
      <c r="A22" s="114" t="s">
        <v>68</v>
      </c>
    </row>
    <row r="23" spans="1:10" s="120" customFormat="1" ht="18.75">
      <c r="A23" s="117" t="s">
        <v>65</v>
      </c>
      <c r="B23" s="118"/>
      <c r="C23" s="119" t="s">
        <v>67</v>
      </c>
      <c r="D23" s="121">
        <f>SUM(D26:D29)</f>
        <v>39438360</v>
      </c>
      <c r="F23" s="117" t="s">
        <v>66</v>
      </c>
      <c r="G23" s="118"/>
      <c r="H23" s="117" t="s">
        <v>67</v>
      </c>
      <c r="I23" s="121">
        <f>SUM(I26:I29)</f>
        <v>62435424</v>
      </c>
    </row>
    <row r="24" spans="1:10" ht="6.75" customHeight="1">
      <c r="A24" s="107"/>
      <c r="B24" s="106"/>
      <c r="C24" s="111"/>
      <c r="D24" s="112"/>
      <c r="F24" s="107"/>
      <c r="G24" s="106"/>
      <c r="H24" s="107"/>
      <c r="I24" s="110"/>
    </row>
    <row r="25" spans="1:10" ht="31.5" customHeight="1">
      <c r="A25" s="116" t="s">
        <v>70</v>
      </c>
      <c r="B25" s="113" t="s">
        <v>63</v>
      </c>
      <c r="C25" s="113" t="s">
        <v>64</v>
      </c>
      <c r="D25" s="115" t="s">
        <v>69</v>
      </c>
      <c r="F25" s="116" t="s">
        <v>70</v>
      </c>
      <c r="G25" s="113" t="s">
        <v>63</v>
      </c>
      <c r="H25" s="113" t="s">
        <v>64</v>
      </c>
      <c r="I25" s="115" t="s">
        <v>69</v>
      </c>
    </row>
    <row r="26" spans="1:10">
      <c r="A26" s="107" t="s">
        <v>76</v>
      </c>
      <c r="B26" s="108">
        <v>0.14499999999999999</v>
      </c>
      <c r="C26" s="109">
        <v>126972000</v>
      </c>
      <c r="D26" s="122">
        <f>C26*B26</f>
        <v>18410940</v>
      </c>
      <c r="F26" s="107" t="str">
        <f>A26</f>
        <v>A</v>
      </c>
      <c r="G26" s="108">
        <v>0.17199999999999999</v>
      </c>
      <c r="H26" s="109">
        <v>169296000</v>
      </c>
      <c r="I26" s="122">
        <f>H26*G26</f>
        <v>29118911.999999996</v>
      </c>
    </row>
    <row r="27" spans="1:10">
      <c r="A27" s="107" t="s">
        <v>77</v>
      </c>
      <c r="B27" s="108">
        <v>0.159</v>
      </c>
      <c r="C27" s="109">
        <v>66060000</v>
      </c>
      <c r="D27" s="122">
        <f>C27*B27</f>
        <v>10503540</v>
      </c>
      <c r="F27" s="107" t="str">
        <f>A27</f>
        <v>B</v>
      </c>
      <c r="G27" s="108">
        <v>0.184</v>
      </c>
      <c r="H27" s="109">
        <v>88080000</v>
      </c>
      <c r="I27" s="122">
        <f>H27*G27</f>
        <v>16206720</v>
      </c>
    </row>
    <row r="28" spans="1:10">
      <c r="A28" s="107" t="s">
        <v>78</v>
      </c>
      <c r="B28" s="108">
        <v>0.155</v>
      </c>
      <c r="C28" s="109">
        <v>67896000</v>
      </c>
      <c r="D28" s="122">
        <f>C28*B28</f>
        <v>10523880</v>
      </c>
      <c r="F28" s="107" t="str">
        <f>A28</f>
        <v>C</v>
      </c>
      <c r="G28" s="108">
        <v>0.189</v>
      </c>
      <c r="H28" s="109">
        <v>90528000</v>
      </c>
      <c r="I28" s="122">
        <f>H28*G28</f>
        <v>17109792</v>
      </c>
    </row>
    <row r="29" spans="1:10">
      <c r="A29" s="107"/>
      <c r="B29" s="108"/>
      <c r="C29" s="109"/>
      <c r="D29" s="109">
        <f>C29*B29</f>
        <v>0</v>
      </c>
      <c r="F29" s="107"/>
      <c r="G29" s="108"/>
      <c r="H29" s="109"/>
      <c r="I29" s="109">
        <f>H29*G29</f>
        <v>0</v>
      </c>
    </row>
    <row r="30" spans="1:10">
      <c r="F30" s="106"/>
      <c r="G30" s="106"/>
      <c r="H30" s="106"/>
      <c r="I30" s="106"/>
    </row>
  </sheetData>
  <mergeCells count="1">
    <mergeCell ref="F14:G14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B1:O48"/>
  <sheetViews>
    <sheetView zoomScaleNormal="100" workbookViewId="0">
      <selection activeCell="K18" sqref="K18"/>
    </sheetView>
  </sheetViews>
  <sheetFormatPr defaultRowHeight="24.95" customHeight="1"/>
  <cols>
    <col min="1" max="1" width="1.125" style="19" customWidth="1"/>
    <col min="2" max="2" width="1.625" style="19" customWidth="1"/>
    <col min="3" max="3" width="9.625" style="19" customWidth="1"/>
    <col min="4" max="4" width="22.625" style="19" customWidth="1"/>
    <col min="5" max="5" width="17.75" style="19" customWidth="1"/>
    <col min="6" max="6" width="32" style="19" customWidth="1"/>
    <col min="7" max="7" width="2.125" style="19" customWidth="1"/>
    <col min="8" max="8" width="24.25" style="19" customWidth="1"/>
    <col min="9" max="9" width="11" style="19" customWidth="1"/>
    <col min="10" max="11" width="9" style="19"/>
    <col min="12" max="12" width="11.875" style="19" bestFit="1" customWidth="1"/>
    <col min="13" max="13" width="13" style="19" bestFit="1" customWidth="1"/>
    <col min="14" max="14" width="9" style="19"/>
    <col min="15" max="15" width="11.875" style="19" bestFit="1" customWidth="1"/>
    <col min="16" max="16384" width="9" style="19"/>
  </cols>
  <sheetData>
    <row r="1" spans="2:13" ht="23.25" customHeight="1">
      <c r="B1" s="18" t="s">
        <v>6</v>
      </c>
      <c r="C1" s="18"/>
    </row>
    <row r="2" spans="2:13" ht="23.25" customHeight="1" thickBot="1">
      <c r="B2" s="18"/>
      <c r="C2" s="18"/>
      <c r="F2" s="20" t="s">
        <v>7</v>
      </c>
    </row>
    <row r="3" spans="2:13" ht="69.95" customHeight="1">
      <c r="B3" s="129" t="s">
        <v>8</v>
      </c>
      <c r="C3" s="130"/>
      <c r="D3" s="130"/>
      <c r="E3" s="130"/>
      <c r="F3" s="131"/>
      <c r="H3" s="21"/>
      <c r="I3" s="22"/>
      <c r="J3" s="23"/>
      <c r="K3" s="23"/>
      <c r="L3" s="23"/>
      <c r="M3" s="23"/>
    </row>
    <row r="4" spans="2:13" ht="6.95" customHeight="1">
      <c r="B4" s="24"/>
      <c r="C4" s="25"/>
      <c r="D4" s="25"/>
      <c r="E4" s="25"/>
      <c r="F4" s="26"/>
      <c r="I4" s="22"/>
      <c r="J4" s="23"/>
      <c r="K4" s="23"/>
      <c r="L4" s="23"/>
      <c r="M4" s="23"/>
    </row>
    <row r="5" spans="2:13" ht="35.1" customHeight="1">
      <c r="B5" s="132" t="s">
        <v>9</v>
      </c>
      <c r="C5" s="133"/>
      <c r="D5" s="133"/>
      <c r="E5" s="133"/>
      <c r="F5" s="134"/>
      <c r="I5" s="23"/>
      <c r="J5" s="23"/>
      <c r="K5" s="23"/>
      <c r="L5" s="23"/>
      <c r="M5" s="23"/>
    </row>
    <row r="6" spans="2:13" ht="6.95" customHeight="1">
      <c r="B6" s="24"/>
      <c r="C6" s="25"/>
      <c r="D6" s="25"/>
      <c r="E6" s="25"/>
      <c r="F6" s="26"/>
      <c r="H6" s="23"/>
      <c r="I6" s="23"/>
      <c r="J6" s="23"/>
      <c r="K6" s="23"/>
      <c r="L6" s="23"/>
      <c r="M6" s="23"/>
    </row>
    <row r="7" spans="2:13" ht="35.1" customHeight="1">
      <c r="B7" s="132" t="s">
        <v>10</v>
      </c>
      <c r="C7" s="133"/>
      <c r="D7" s="133"/>
      <c r="E7" s="133"/>
      <c r="F7" s="134"/>
      <c r="H7" s="23"/>
      <c r="I7" s="23"/>
      <c r="J7" s="23"/>
      <c r="K7" s="23"/>
      <c r="L7" s="23"/>
      <c r="M7" s="23"/>
    </row>
    <row r="8" spans="2:13" ht="6.95" customHeight="1">
      <c r="B8" s="27"/>
      <c r="C8" s="28"/>
      <c r="D8" s="29"/>
      <c r="E8" s="30"/>
      <c r="F8" s="31"/>
      <c r="H8" s="23"/>
      <c r="I8" s="23"/>
      <c r="J8" s="23"/>
      <c r="K8" s="23"/>
      <c r="L8" s="23"/>
      <c r="M8" s="23"/>
    </row>
    <row r="9" spans="2:13" ht="36.950000000000003" customHeight="1" thickBot="1">
      <c r="B9" s="135" t="s">
        <v>11</v>
      </c>
      <c r="C9" s="136"/>
      <c r="D9" s="136"/>
      <c r="E9" s="136"/>
      <c r="F9" s="137"/>
      <c r="H9" s="23"/>
      <c r="I9" s="23"/>
      <c r="J9" s="23"/>
      <c r="K9" s="23"/>
      <c r="L9" s="23"/>
      <c r="M9" s="23"/>
    </row>
    <row r="10" spans="2:13" s="33" customFormat="1" ht="5.25" customHeight="1">
      <c r="B10" s="32"/>
      <c r="C10" s="32"/>
      <c r="D10" s="32"/>
      <c r="E10" s="32"/>
      <c r="F10" s="32"/>
      <c r="H10" s="34"/>
      <c r="I10" s="34"/>
      <c r="J10" s="34"/>
      <c r="K10" s="34"/>
      <c r="L10" s="34"/>
      <c r="M10" s="34"/>
    </row>
    <row r="11" spans="2:13" ht="23.25" customHeight="1" thickBot="1">
      <c r="B11" s="35" t="s">
        <v>12</v>
      </c>
      <c r="C11" s="35"/>
      <c r="D11" s="36"/>
      <c r="E11" s="37"/>
      <c r="F11" s="38"/>
      <c r="H11" s="23"/>
      <c r="I11" s="39"/>
      <c r="J11" s="23"/>
      <c r="K11" s="23"/>
      <c r="L11" s="23"/>
      <c r="M11" s="23"/>
    </row>
    <row r="12" spans="2:13" ht="23.25" customHeight="1">
      <c r="B12" s="138" t="s">
        <v>13</v>
      </c>
      <c r="C12" s="139"/>
      <c r="D12" s="140"/>
      <c r="E12" s="40" t="s">
        <v>14</v>
      </c>
      <c r="F12" s="41" t="s">
        <v>15</v>
      </c>
      <c r="H12" s="23"/>
      <c r="I12" s="39"/>
      <c r="J12" s="23"/>
      <c r="K12" s="23"/>
      <c r="L12" s="23"/>
      <c r="M12" s="23"/>
    </row>
    <row r="13" spans="2:13" ht="23.25" customHeight="1">
      <c r="B13" s="42" t="s">
        <v>16</v>
      </c>
      <c r="C13" s="43"/>
      <c r="D13" s="44"/>
      <c r="E13" s="45">
        <f>'1. 연구재단 기준'!G5*1000</f>
        <v>500000000</v>
      </c>
      <c r="F13" s="46"/>
      <c r="I13" s="47"/>
      <c r="J13" s="23"/>
      <c r="K13" s="23"/>
      <c r="L13" s="23"/>
      <c r="M13" s="23"/>
    </row>
    <row r="14" spans="2:13" ht="30" customHeight="1">
      <c r="B14" s="42" t="s">
        <v>17</v>
      </c>
      <c r="C14" s="43"/>
      <c r="D14" s="44"/>
      <c r="E14" s="45"/>
      <c r="F14" s="48"/>
      <c r="H14" s="23"/>
      <c r="I14" s="47"/>
      <c r="J14" s="23"/>
      <c r="K14" s="23"/>
      <c r="L14" s="23"/>
      <c r="M14" s="23"/>
    </row>
    <row r="15" spans="2:13" s="51" customFormat="1" ht="66.75" customHeight="1">
      <c r="B15" s="126" t="s">
        <v>18</v>
      </c>
      <c r="C15" s="127"/>
      <c r="D15" s="128"/>
      <c r="E15" s="49">
        <v>0.23080000000000001</v>
      </c>
      <c r="F15" s="50" t="s">
        <v>19</v>
      </c>
    </row>
    <row r="16" spans="2:13" s="51" customFormat="1" ht="47.25" customHeight="1" thickBot="1">
      <c r="B16" s="141" t="s">
        <v>20</v>
      </c>
      <c r="C16" s="142"/>
      <c r="D16" s="143"/>
      <c r="E16" s="52">
        <v>0.25</v>
      </c>
      <c r="F16" s="53" t="s">
        <v>21</v>
      </c>
    </row>
    <row r="17" spans="2:12" ht="6.95" customHeight="1">
      <c r="G17" s="54"/>
      <c r="H17" s="23"/>
      <c r="I17" s="23"/>
    </row>
    <row r="18" spans="2:12" ht="23.25" customHeight="1" thickBot="1">
      <c r="B18" s="35" t="s">
        <v>22</v>
      </c>
      <c r="C18" s="35"/>
      <c r="G18" s="54"/>
      <c r="H18" s="55" t="s">
        <v>23</v>
      </c>
      <c r="I18" s="23"/>
      <c r="K18" s="106" t="s">
        <v>79</v>
      </c>
    </row>
    <row r="19" spans="2:12" ht="23.25" customHeight="1" thickTop="1">
      <c r="B19" s="144" t="s">
        <v>13</v>
      </c>
      <c r="C19" s="145"/>
      <c r="D19" s="146"/>
      <c r="E19" s="56" t="s">
        <v>24</v>
      </c>
      <c r="F19" s="57" t="s">
        <v>25</v>
      </c>
      <c r="G19" s="58"/>
      <c r="H19" s="100" t="s">
        <v>71</v>
      </c>
      <c r="I19" s="101">
        <v>10000000</v>
      </c>
      <c r="J19" s="124" t="s">
        <v>75</v>
      </c>
    </row>
    <row r="20" spans="2:12" ht="23.25" customHeight="1" thickBot="1">
      <c r="B20" s="59" t="s">
        <v>26</v>
      </c>
      <c r="C20" s="60"/>
      <c r="D20" s="91"/>
      <c r="E20" s="92">
        <f>SUM(E21:E28)</f>
        <v>437403000</v>
      </c>
      <c r="F20" s="93"/>
      <c r="G20" s="58"/>
      <c r="H20" s="102" t="s">
        <v>72</v>
      </c>
      <c r="I20" s="103">
        <v>12</v>
      </c>
      <c r="L20" s="64"/>
    </row>
    <row r="21" spans="2:12" ht="30" customHeight="1" thickTop="1" thickBot="1">
      <c r="B21" s="147"/>
      <c r="C21" s="96" t="s">
        <v>27</v>
      </c>
      <c r="D21" s="97"/>
      <c r="E21" s="98">
        <f>ROUNDDOWN(((E13-E14)*$E$16)-E30, -3)</f>
        <v>62403000</v>
      </c>
      <c r="F21" s="99" t="s">
        <v>28</v>
      </c>
      <c r="G21" s="58"/>
      <c r="H21" s="104" t="s">
        <v>73</v>
      </c>
      <c r="I21" s="105">
        <f>ROUNDUP($E$21/(I19*I20),3)</f>
        <v>0.52100000000000002</v>
      </c>
    </row>
    <row r="22" spans="2:12" ht="23.25" hidden="1" customHeight="1">
      <c r="B22" s="148"/>
      <c r="C22" s="94" t="s">
        <v>29</v>
      </c>
      <c r="D22" s="95"/>
      <c r="E22" s="150">
        <f>E13-E14-E21-E29</f>
        <v>375000000</v>
      </c>
      <c r="F22" s="152"/>
      <c r="G22" s="58"/>
    </row>
    <row r="23" spans="2:12" ht="23.25" hidden="1" customHeight="1">
      <c r="B23" s="148"/>
      <c r="C23" s="65" t="s">
        <v>30</v>
      </c>
      <c r="D23" s="66"/>
      <c r="E23" s="150"/>
      <c r="F23" s="152"/>
      <c r="G23" s="58"/>
    </row>
    <row r="24" spans="2:12" ht="23.25" hidden="1" customHeight="1">
      <c r="B24" s="148"/>
      <c r="C24" s="65" t="s">
        <v>31</v>
      </c>
      <c r="D24" s="66"/>
      <c r="E24" s="150"/>
      <c r="F24" s="152"/>
      <c r="G24" s="58"/>
    </row>
    <row r="25" spans="2:12" ht="23.25" hidden="1" customHeight="1">
      <c r="B25" s="148"/>
      <c r="C25" s="65" t="s">
        <v>32</v>
      </c>
      <c r="D25" s="66"/>
      <c r="E25" s="150"/>
      <c r="F25" s="152"/>
      <c r="G25" s="58"/>
      <c r="H25" s="23"/>
      <c r="I25" s="23"/>
    </row>
    <row r="26" spans="2:12" ht="23.25" hidden="1" customHeight="1">
      <c r="B26" s="148"/>
      <c r="C26" s="65" t="s">
        <v>33</v>
      </c>
      <c r="D26" s="66"/>
      <c r="E26" s="150"/>
      <c r="F26" s="152"/>
      <c r="G26" s="58"/>
      <c r="H26" s="23"/>
      <c r="I26" s="23"/>
    </row>
    <row r="27" spans="2:12" ht="23.25" hidden="1" customHeight="1">
      <c r="B27" s="148"/>
      <c r="C27" s="65" t="s">
        <v>34</v>
      </c>
      <c r="D27" s="66"/>
      <c r="E27" s="151"/>
      <c r="F27" s="153"/>
      <c r="G27" s="67"/>
      <c r="H27" s="23"/>
      <c r="I27" s="23"/>
    </row>
    <row r="28" spans="2:12" ht="23.25" hidden="1" customHeight="1">
      <c r="B28" s="149"/>
      <c r="C28" s="65" t="s">
        <v>17</v>
      </c>
      <c r="D28" s="66"/>
      <c r="E28" s="68">
        <f>E14</f>
        <v>0</v>
      </c>
      <c r="F28" s="69"/>
      <c r="G28" s="67"/>
      <c r="H28" s="23"/>
      <c r="I28" s="23"/>
    </row>
    <row r="29" spans="2:12" ht="23.25" customHeight="1" thickTop="1">
      <c r="B29" s="59" t="s">
        <v>35</v>
      </c>
      <c r="C29" s="60"/>
      <c r="D29" s="61"/>
      <c r="E29" s="62">
        <f>SUM(E30:E33)</f>
        <v>62597000</v>
      </c>
      <c r="F29" s="63"/>
      <c r="G29" s="67"/>
      <c r="H29" s="55" t="s">
        <v>36</v>
      </c>
      <c r="I29" s="23"/>
    </row>
    <row r="30" spans="2:12" ht="23.25" customHeight="1">
      <c r="B30" s="148"/>
      <c r="C30" s="168" t="s">
        <v>37</v>
      </c>
      <c r="D30" s="70" t="s">
        <v>38</v>
      </c>
      <c r="E30" s="170">
        <f>'1. 연구재단 기준'!I5*1000</f>
        <v>62597000</v>
      </c>
      <c r="F30" s="172" t="s">
        <v>39</v>
      </c>
      <c r="G30" s="67"/>
      <c r="H30" s="71" t="s">
        <v>74</v>
      </c>
      <c r="I30" s="23"/>
    </row>
    <row r="31" spans="2:12" ht="23.25" customHeight="1">
      <c r="B31" s="148"/>
      <c r="C31" s="169"/>
      <c r="D31" s="70" t="s">
        <v>40</v>
      </c>
      <c r="E31" s="171"/>
      <c r="F31" s="173"/>
      <c r="G31" s="67"/>
      <c r="I31" s="23"/>
    </row>
    <row r="32" spans="2:12" ht="23.25" customHeight="1">
      <c r="B32" s="148"/>
      <c r="C32" s="174" t="s">
        <v>41</v>
      </c>
      <c r="D32" s="72" t="s">
        <v>42</v>
      </c>
      <c r="E32" s="73">
        <v>0</v>
      </c>
      <c r="F32" s="154" t="s">
        <v>43</v>
      </c>
      <c r="G32" s="67"/>
    </row>
    <row r="33" spans="2:15" ht="23.25" customHeight="1">
      <c r="B33" s="149"/>
      <c r="C33" s="175"/>
      <c r="D33" s="72" t="s">
        <v>44</v>
      </c>
      <c r="E33" s="73">
        <v>0</v>
      </c>
      <c r="F33" s="155"/>
      <c r="G33" s="67"/>
      <c r="H33" s="23"/>
      <c r="I33" s="23"/>
    </row>
    <row r="34" spans="2:15" ht="23.25" customHeight="1" thickBot="1">
      <c r="B34" s="156" t="s">
        <v>45</v>
      </c>
      <c r="C34" s="157"/>
      <c r="D34" s="158"/>
      <c r="E34" s="74">
        <f>SUM(E20,E29)</f>
        <v>500000000</v>
      </c>
      <c r="F34" s="75"/>
      <c r="G34" s="67"/>
      <c r="H34" s="23"/>
      <c r="I34" s="23"/>
    </row>
    <row r="35" spans="2:15" ht="6.95" customHeight="1">
      <c r="B35" s="76"/>
      <c r="C35" s="76"/>
      <c r="D35" s="76"/>
      <c r="E35" s="76"/>
      <c r="F35" s="76"/>
    </row>
    <row r="36" spans="2:15" ht="24.95" customHeight="1" thickBot="1">
      <c r="B36" s="35" t="s">
        <v>46</v>
      </c>
      <c r="C36" s="35"/>
      <c r="D36" s="76"/>
      <c r="E36" s="76"/>
      <c r="F36" s="76"/>
      <c r="M36" s="64"/>
    </row>
    <row r="37" spans="2:15" ht="23.25" customHeight="1">
      <c r="B37" s="159" t="s">
        <v>13</v>
      </c>
      <c r="C37" s="160"/>
      <c r="D37" s="161"/>
      <c r="E37" s="56" t="s">
        <v>47</v>
      </c>
      <c r="F37" s="57" t="s">
        <v>48</v>
      </c>
      <c r="M37" s="64"/>
    </row>
    <row r="38" spans="2:15" ht="23.25" customHeight="1">
      <c r="B38" s="162" t="s">
        <v>49</v>
      </c>
      <c r="C38" s="163"/>
      <c r="D38" s="164"/>
      <c r="E38" s="77">
        <f>SUM(E21,E30:E31)</f>
        <v>125000000</v>
      </c>
      <c r="F38" s="78">
        <f>E38/(E13-E14)</f>
        <v>0.25</v>
      </c>
      <c r="M38" s="79"/>
      <c r="O38" s="64"/>
    </row>
    <row r="39" spans="2:15" ht="23.25" customHeight="1" thickBot="1">
      <c r="B39" s="165" t="s">
        <v>50</v>
      </c>
      <c r="C39" s="166"/>
      <c r="D39" s="167"/>
      <c r="E39" s="80">
        <f>E29</f>
        <v>62597000</v>
      </c>
      <c r="F39" s="81">
        <f>E39/(E20-E14)</f>
        <v>0.14311058680438862</v>
      </c>
      <c r="G39" s="54"/>
      <c r="H39" s="23"/>
      <c r="I39" s="23"/>
    </row>
    <row r="40" spans="2:15" ht="24.95" customHeight="1">
      <c r="G40" s="67"/>
      <c r="H40" s="23"/>
      <c r="I40" s="23"/>
    </row>
    <row r="41" spans="2:15" ht="24.95" customHeight="1">
      <c r="G41" s="82"/>
      <c r="H41" s="23"/>
      <c r="I41" s="23"/>
    </row>
    <row r="42" spans="2:15" ht="24.95" customHeight="1">
      <c r="G42" s="82"/>
      <c r="H42" s="23"/>
      <c r="I42" s="23"/>
    </row>
    <row r="43" spans="2:15" ht="24.95" customHeight="1">
      <c r="G43" s="82"/>
      <c r="H43" s="23"/>
      <c r="I43" s="23"/>
    </row>
    <row r="44" spans="2:15" ht="24.95" customHeight="1">
      <c r="G44" s="82"/>
      <c r="H44" s="23"/>
      <c r="I44" s="23"/>
    </row>
    <row r="45" spans="2:15" ht="24.95" customHeight="1">
      <c r="G45" s="82"/>
      <c r="H45" s="23"/>
      <c r="I45" s="23"/>
    </row>
    <row r="46" spans="2:15" ht="24.95" customHeight="1">
      <c r="G46" s="82"/>
      <c r="H46" s="23"/>
      <c r="I46" s="23"/>
    </row>
    <row r="47" spans="2:15" ht="24.95" customHeight="1">
      <c r="G47" s="54"/>
      <c r="H47" s="23"/>
      <c r="I47" s="23"/>
    </row>
    <row r="48" spans="2:15" ht="24.95" customHeight="1">
      <c r="G48" s="54"/>
      <c r="H48" s="23"/>
      <c r="I48" s="23"/>
    </row>
  </sheetData>
  <mergeCells count="21">
    <mergeCell ref="F32:F33"/>
    <mergeCell ref="B34:D34"/>
    <mergeCell ref="B37:D37"/>
    <mergeCell ref="B38:D38"/>
    <mergeCell ref="B39:D39"/>
    <mergeCell ref="B30:B33"/>
    <mergeCell ref="C30:C31"/>
    <mergeCell ref="E30:E31"/>
    <mergeCell ref="F30:F31"/>
    <mergeCell ref="C32:C33"/>
    <mergeCell ref="B16:D16"/>
    <mergeCell ref="B19:D19"/>
    <mergeCell ref="B21:B28"/>
    <mergeCell ref="E22:E27"/>
    <mergeCell ref="F22:F27"/>
    <mergeCell ref="B15:D15"/>
    <mergeCell ref="B3:F3"/>
    <mergeCell ref="B5:F5"/>
    <mergeCell ref="B7:F7"/>
    <mergeCell ref="B9:F9"/>
    <mergeCell ref="B12:D12"/>
  </mergeCells>
  <phoneticPr fontId="2" type="noConversion"/>
  <pageMargins left="0.78740157480314965" right="0.78740157480314965" top="0.94488188976377963" bottom="0.7480314960629921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1. 연구재단 기준</vt:lpstr>
      <vt:lpstr>2. GIST(총액기준)</vt:lpstr>
      <vt:lpstr>'2. GIST(총액기준)'!Print_Area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조석민</dc:creator>
  <cp:lastModifiedBy>user</cp:lastModifiedBy>
  <dcterms:created xsi:type="dcterms:W3CDTF">2018-01-10T08:12:29Z</dcterms:created>
  <dcterms:modified xsi:type="dcterms:W3CDTF">2023-03-05T14:19:34Z</dcterms:modified>
</cp:coreProperties>
</file>